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his\Downloads\"/>
    </mc:Choice>
  </mc:AlternateContent>
  <xr:revisionPtr revIDLastSave="0" documentId="13_ncr:1_{DE6805DA-8A7C-4E2B-9180-F7B19BFCE6B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Budget Template (2)" sheetId="3" r:id="rId1"/>
    <sheet name="Sheet1" sheetId="4" r:id="rId2"/>
    <sheet name="Budget Revised (Edit here)" sheetId="5" r:id="rId3"/>
  </sheets>
  <definedNames>
    <definedName name="_xlnm.Print_Area" localSheetId="2">'Budget Revised (Edit here)'!$A$2:$O$46</definedName>
    <definedName name="_xlnm.Print_Area" localSheetId="0">'Budget Template (2)'!$A$2:$O$46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4" i="4"/>
  <c r="E85" i="4"/>
  <c r="E86" i="4"/>
  <c r="E87" i="4"/>
  <c r="E88" i="4"/>
  <c r="E3" i="4"/>
  <c r="K26" i="5" l="1"/>
  <c r="K21" i="5"/>
  <c r="K26" i="3"/>
  <c r="K27" i="3"/>
  <c r="K14" i="3"/>
  <c r="K14" i="5"/>
  <c r="K10" i="5"/>
  <c r="O10" i="5"/>
  <c r="K11" i="5"/>
  <c r="O33" i="5" l="1"/>
  <c r="O31" i="5"/>
  <c r="O30" i="5"/>
  <c r="K30" i="5"/>
  <c r="O34" i="5" l="1"/>
  <c r="P34" i="5" l="1"/>
  <c r="K27" i="5"/>
  <c r="R45" i="5"/>
  <c r="Q45" i="5"/>
  <c r="P45" i="5"/>
  <c r="N45" i="5"/>
  <c r="M45" i="5"/>
  <c r="L45" i="5"/>
  <c r="K45" i="5"/>
  <c r="R42" i="5"/>
  <c r="R39" i="5"/>
  <c r="O35" i="5"/>
  <c r="O45" i="5" s="1"/>
  <c r="R34" i="5"/>
  <c r="R43" i="5" s="1"/>
  <c r="Q34" i="5"/>
  <c r="J34" i="5"/>
  <c r="N33" i="5"/>
  <c r="M33" i="5"/>
  <c r="M34" i="5" s="1"/>
  <c r="M43" i="5" s="1"/>
  <c r="L33" i="5"/>
  <c r="L34" i="5" s="1"/>
  <c r="L43" i="5" s="1"/>
  <c r="K33" i="5"/>
  <c r="K34" i="5" s="1"/>
  <c r="K43" i="5" s="1"/>
  <c r="R31" i="5"/>
  <c r="Q31" i="5"/>
  <c r="P31" i="5"/>
  <c r="L30" i="5"/>
  <c r="L31" i="5" s="1"/>
  <c r="L42" i="5" s="1"/>
  <c r="R28" i="5"/>
  <c r="R41" i="5" s="1"/>
  <c r="Q28" i="5"/>
  <c r="P28" i="5"/>
  <c r="N28" i="5"/>
  <c r="N41" i="5" s="1"/>
  <c r="M28" i="5"/>
  <c r="M41" i="5" s="1"/>
  <c r="L28" i="5"/>
  <c r="L41" i="5" s="1"/>
  <c r="J28" i="5"/>
  <c r="O27" i="5"/>
  <c r="O26" i="5"/>
  <c r="O28" i="5" s="1"/>
  <c r="R24" i="5"/>
  <c r="R40" i="5" s="1"/>
  <c r="Q24" i="5"/>
  <c r="P24" i="5"/>
  <c r="N24" i="5"/>
  <c r="N40" i="5" s="1"/>
  <c r="L24" i="5"/>
  <c r="L40" i="5" s="1"/>
  <c r="J24" i="5"/>
  <c r="K23" i="5"/>
  <c r="M23" i="5" s="1"/>
  <c r="O23" i="5" s="1"/>
  <c r="K22" i="5"/>
  <c r="K20" i="5"/>
  <c r="R18" i="5"/>
  <c r="Q18" i="5"/>
  <c r="P18" i="5"/>
  <c r="J18" i="5"/>
  <c r="K17" i="5"/>
  <c r="K16" i="5"/>
  <c r="N16" i="5" s="1"/>
  <c r="K15" i="5"/>
  <c r="R12" i="5"/>
  <c r="R38" i="5" s="1"/>
  <c r="R44" i="5" s="1"/>
  <c r="R46" i="5" s="1"/>
  <c r="Q12" i="5"/>
  <c r="J12" i="5"/>
  <c r="N11" i="5"/>
  <c r="N12" i="5" s="1"/>
  <c r="K24" i="5" l="1"/>
  <c r="K40" i="5" s="1"/>
  <c r="O20" i="5"/>
  <c r="L15" i="5"/>
  <c r="K28" i="5"/>
  <c r="K41" i="5" s="1"/>
  <c r="K18" i="5"/>
  <c r="K39" i="5" s="1"/>
  <c r="M15" i="5"/>
  <c r="N15" i="5"/>
  <c r="M20" i="5"/>
  <c r="Q36" i="5"/>
  <c r="K12" i="5"/>
  <c r="K38" i="5" s="1"/>
  <c r="N38" i="5"/>
  <c r="L17" i="5"/>
  <c r="L14" i="5"/>
  <c r="N17" i="5"/>
  <c r="L11" i="5"/>
  <c r="M17" i="5"/>
  <c r="M21" i="5"/>
  <c r="O21" i="5" s="1"/>
  <c r="M30" i="5"/>
  <c r="M31" i="5" s="1"/>
  <c r="M42" i="5" s="1"/>
  <c r="M14" i="5"/>
  <c r="N30" i="5"/>
  <c r="N31" i="5" s="1"/>
  <c r="N42" i="5" s="1"/>
  <c r="R36" i="5"/>
  <c r="N14" i="5"/>
  <c r="N18" i="5" s="1"/>
  <c r="N39" i="5" s="1"/>
  <c r="L16" i="5"/>
  <c r="M11" i="5"/>
  <c r="M12" i="5" s="1"/>
  <c r="M16" i="5"/>
  <c r="M22" i="5"/>
  <c r="O22" i="5" s="1"/>
  <c r="K31" i="5"/>
  <c r="K42" i="5" s="1"/>
  <c r="N34" i="5"/>
  <c r="N43" i="5" s="1"/>
  <c r="O24" i="5" l="1"/>
  <c r="O40" i="5" s="1"/>
  <c r="P40" i="5" s="1"/>
  <c r="O11" i="5"/>
  <c r="O12" i="5" s="1"/>
  <c r="O38" i="5" s="1"/>
  <c r="O14" i="5"/>
  <c r="O15" i="5"/>
  <c r="O41" i="5"/>
  <c r="P41" i="5" s="1"/>
  <c r="O43" i="5"/>
  <c r="O42" i="5"/>
  <c r="P42" i="5" s="1"/>
  <c r="K44" i="5"/>
  <c r="K46" i="5" s="1"/>
  <c r="O17" i="5"/>
  <c r="M24" i="5"/>
  <c r="M40" i="5" s="1"/>
  <c r="L18" i="5"/>
  <c r="L39" i="5" s="1"/>
  <c r="L12" i="5"/>
  <c r="M18" i="5"/>
  <c r="M39" i="5" s="1"/>
  <c r="M38" i="5"/>
  <c r="P43" i="5"/>
  <c r="N36" i="5"/>
  <c r="K36" i="5"/>
  <c r="N44" i="5"/>
  <c r="N46" i="5" s="1"/>
  <c r="O16" i="5"/>
  <c r="O18" i="5" l="1"/>
  <c r="O36" i="5" s="1"/>
  <c r="M36" i="5"/>
  <c r="M44" i="5"/>
  <c r="M46" i="5" s="1"/>
  <c r="L38" i="5"/>
  <c r="L44" i="5" s="1"/>
  <c r="L46" i="5" s="1"/>
  <c r="L36" i="5"/>
  <c r="P12" i="5"/>
  <c r="P36" i="5" s="1"/>
  <c r="O39" i="5" l="1"/>
  <c r="O44" i="5" s="1"/>
  <c r="O46" i="5" s="1"/>
  <c r="Q39" i="5" s="1"/>
  <c r="P38" i="5"/>
  <c r="P39" i="5" l="1"/>
  <c r="P44" i="5"/>
  <c r="P46" i="5" s="1"/>
  <c r="Q38" i="5"/>
  <c r="B4" i="5"/>
  <c r="Q41" i="5"/>
  <c r="Q42" i="5"/>
  <c r="Q43" i="5"/>
  <c r="Q40" i="5"/>
  <c r="Q44" i="5" l="1"/>
  <c r="Q46" i="5" s="1"/>
  <c r="N28" i="3"/>
  <c r="M28" i="3"/>
  <c r="L28" i="3"/>
  <c r="J28" i="3"/>
  <c r="O26" i="3"/>
  <c r="N24" i="3"/>
  <c r="L24" i="3"/>
  <c r="D89" i="4" l="1"/>
  <c r="K11" i="3" l="1"/>
  <c r="M11" i="3" s="1"/>
  <c r="J24" i="3"/>
  <c r="J18" i="3"/>
  <c r="K10" i="3"/>
  <c r="K30" i="3"/>
  <c r="K23" i="3"/>
  <c r="M23" i="3" s="1"/>
  <c r="K22" i="3"/>
  <c r="M22" i="3" s="1"/>
  <c r="K21" i="3"/>
  <c r="M21" i="3" s="1"/>
  <c r="K20" i="3"/>
  <c r="K17" i="3"/>
  <c r="N17" i="3" s="1"/>
  <c r="K16" i="3"/>
  <c r="K15" i="3"/>
  <c r="M15" i="3" s="1"/>
  <c r="R45" i="3"/>
  <c r="Q45" i="3"/>
  <c r="P45" i="3"/>
  <c r="N45" i="3"/>
  <c r="M45" i="3"/>
  <c r="L45" i="3"/>
  <c r="K45" i="3"/>
  <c r="O35" i="3"/>
  <c r="O45" i="3" s="1"/>
  <c r="R34" i="3"/>
  <c r="R43" i="3" s="1"/>
  <c r="Q34" i="3"/>
  <c r="J34" i="3"/>
  <c r="N33" i="3"/>
  <c r="N34" i="3" s="1"/>
  <c r="N43" i="3" s="1"/>
  <c r="M33" i="3"/>
  <c r="M34" i="3" s="1"/>
  <c r="M43" i="3" s="1"/>
  <c r="L33" i="3"/>
  <c r="K33" i="3"/>
  <c r="K34" i="3" s="1"/>
  <c r="K43" i="3" s="1"/>
  <c r="R31" i="3"/>
  <c r="R42" i="3" s="1"/>
  <c r="Q31" i="3"/>
  <c r="P31" i="3"/>
  <c r="R28" i="3"/>
  <c r="R41" i="3" s="1"/>
  <c r="Q28" i="3"/>
  <c r="P28" i="3"/>
  <c r="N41" i="3"/>
  <c r="M41" i="3"/>
  <c r="L41" i="3"/>
  <c r="R24" i="3"/>
  <c r="R40" i="3" s="1"/>
  <c r="Q24" i="3"/>
  <c r="P24" i="3"/>
  <c r="R18" i="3"/>
  <c r="R39" i="3" s="1"/>
  <c r="Q18" i="3"/>
  <c r="P18" i="3"/>
  <c r="R12" i="3"/>
  <c r="R38" i="3" s="1"/>
  <c r="Q12" i="3"/>
  <c r="J12" i="3"/>
  <c r="K28" i="3"/>
  <c r="M30" i="3" l="1"/>
  <c r="M31" i="3" s="1"/>
  <c r="K31" i="3"/>
  <c r="K24" i="3"/>
  <c r="O27" i="3"/>
  <c r="K41" i="3"/>
  <c r="O10" i="3"/>
  <c r="K12" i="3"/>
  <c r="K38" i="3" s="1"/>
  <c r="N14" i="3"/>
  <c r="K18" i="3"/>
  <c r="K39" i="3" s="1"/>
  <c r="M20" i="3"/>
  <c r="M24" i="3" s="1"/>
  <c r="M42" i="3" s="1"/>
  <c r="L11" i="3"/>
  <c r="L12" i="3" s="1"/>
  <c r="L38" i="3" s="1"/>
  <c r="N11" i="3"/>
  <c r="N12" i="3" s="1"/>
  <c r="N38" i="3" s="1"/>
  <c r="M12" i="3"/>
  <c r="M38" i="3" s="1"/>
  <c r="N30" i="3"/>
  <c r="N31" i="3" s="1"/>
  <c r="N40" i="3"/>
  <c r="O23" i="3"/>
  <c r="L30" i="3"/>
  <c r="L31" i="3" s="1"/>
  <c r="O21" i="3"/>
  <c r="O33" i="3"/>
  <c r="O34" i="3" s="1"/>
  <c r="O43" i="3" s="1"/>
  <c r="L14" i="3"/>
  <c r="M14" i="3"/>
  <c r="O22" i="3"/>
  <c r="L17" i="3"/>
  <c r="M17" i="3"/>
  <c r="Q36" i="3"/>
  <c r="R44" i="3"/>
  <c r="R46" i="3" s="1"/>
  <c r="N16" i="3"/>
  <c r="L16" i="3"/>
  <c r="M16" i="3"/>
  <c r="N15" i="3"/>
  <c r="L15" i="3"/>
  <c r="L34" i="3"/>
  <c r="L43" i="3" s="1"/>
  <c r="R36" i="3"/>
  <c r="O30" i="3" l="1"/>
  <c r="O31" i="3" s="1"/>
  <c r="O28" i="3"/>
  <c r="O41" i="3" s="1"/>
  <c r="P41" i="3" s="1"/>
  <c r="O15" i="3"/>
  <c r="O11" i="3"/>
  <c r="O12" i="3" s="1"/>
  <c r="O38" i="3" s="1"/>
  <c r="P38" i="3" s="1"/>
  <c r="M18" i="3"/>
  <c r="M36" i="3" s="1"/>
  <c r="L18" i="3"/>
  <c r="L39" i="3" s="1"/>
  <c r="O14" i="3"/>
  <c r="N18" i="3"/>
  <c r="N39" i="3" s="1"/>
  <c r="O20" i="3"/>
  <c r="O24" i="3" s="1"/>
  <c r="N42" i="3"/>
  <c r="L40" i="3"/>
  <c r="P34" i="3"/>
  <c r="O17" i="3"/>
  <c r="O16" i="3"/>
  <c r="M40" i="3"/>
  <c r="P43" i="3"/>
  <c r="K42" i="3"/>
  <c r="M39" i="3" l="1"/>
  <c r="M44" i="3" s="1"/>
  <c r="M46" i="3" s="1"/>
  <c r="P12" i="3"/>
  <c r="P36" i="3" s="1"/>
  <c r="N44" i="3"/>
  <c r="N46" i="3" s="1"/>
  <c r="O18" i="3"/>
  <c r="O39" i="3" s="1"/>
  <c r="P39" i="3" s="1"/>
  <c r="N36" i="3"/>
  <c r="O42" i="3"/>
  <c r="P42" i="3" s="1"/>
  <c r="L42" i="3"/>
  <c r="K40" i="3"/>
  <c r="K44" i="3" s="1"/>
  <c r="K46" i="3" s="1"/>
  <c r="K36" i="3"/>
  <c r="O40" i="3"/>
  <c r="L44" i="3" l="1"/>
  <c r="L46" i="3" s="1"/>
  <c r="L36" i="3"/>
  <c r="O36" i="3"/>
  <c r="P40" i="3"/>
  <c r="P44" i="3" s="1"/>
  <c r="P46" i="3" s="1"/>
  <c r="O44" i="3"/>
  <c r="O46" i="3" s="1"/>
  <c r="B4" i="3" l="1"/>
  <c r="Q39" i="3"/>
  <c r="Q41" i="3"/>
  <c r="Q38" i="3"/>
  <c r="Q43" i="3"/>
  <c r="Q42" i="3"/>
  <c r="Q40" i="3"/>
  <c r="Q44" i="3" l="1"/>
  <c r="Q46" i="3" s="1"/>
</calcChain>
</file>

<file path=xl/sharedStrings.xml><?xml version="1.0" encoding="utf-8"?>
<sst xmlns="http://schemas.openxmlformats.org/spreadsheetml/2006/main" count="310" uniqueCount="181">
  <si>
    <t>Total</t>
  </si>
  <si>
    <t xml:space="preserve"> </t>
  </si>
  <si>
    <t>GRAND TOTAL</t>
  </si>
  <si>
    <t>Notes:</t>
  </si>
  <si>
    <t>Planned Budget (INR)</t>
  </si>
  <si>
    <t>Funder(s)</t>
  </si>
  <si>
    <t>SBI Foundation</t>
  </si>
  <si>
    <t>Funder 1</t>
  </si>
  <si>
    <t>Funder 2</t>
  </si>
  <si>
    <t>Time-Frame</t>
  </si>
  <si>
    <t>Sub Total</t>
  </si>
  <si>
    <t>Sr. No.</t>
  </si>
  <si>
    <t>1.1.</t>
  </si>
  <si>
    <t>1.4.</t>
  </si>
  <si>
    <t>1.5.</t>
  </si>
  <si>
    <t>2.1.</t>
  </si>
  <si>
    <t>3.2.</t>
  </si>
  <si>
    <t>3.3.</t>
  </si>
  <si>
    <t>3.4.</t>
  </si>
  <si>
    <t xml:space="preserve">SUMMARY OF OPERATIONAL 
+ PROGRAMME COST </t>
  </si>
  <si>
    <t>Budget Head/ Budget Line Item</t>
  </si>
  <si>
    <t>Total Operational + Programme Cost</t>
  </si>
  <si>
    <t>Unit</t>
  </si>
  <si>
    <t>Quantity</t>
  </si>
  <si>
    <t>Price per Unit</t>
  </si>
  <si>
    <t xml:space="preserve">Programmatic Cost </t>
  </si>
  <si>
    <t>Personnel Cost (Project HR Cost)</t>
  </si>
  <si>
    <t>Audit &amp; Impact Assessment Cost</t>
  </si>
  <si>
    <t>Travel &amp; Transportation Cost (including field level travel)</t>
  </si>
  <si>
    <t xml:space="preserve">Proposed by: </t>
  </si>
  <si>
    <t xml:space="preserve">Total Budget: </t>
  </si>
  <si>
    <t>Comments / Remarks</t>
  </si>
  <si>
    <t xml:space="preserve">Project Duration: </t>
  </si>
  <si>
    <t>Capital Expense (includes Equipment Cost)</t>
  </si>
  <si>
    <t>Contingency fund for unforseeable expenses</t>
  </si>
  <si>
    <t xml:space="preserve">7. The above format shall also be used when submitting the request for a no-cost extension. </t>
  </si>
  <si>
    <t xml:space="preserve">8. Salaries should be consistent with local norms, prevailing market rates paid under similar projects and positions (or based on current salary history). </t>
  </si>
  <si>
    <t>1. Additional rows can be added to incorporate budget heads or budget line items or deleted as appropriate.</t>
  </si>
  <si>
    <t>2. Additional columns can be deleted where programme is spread below three years.</t>
  </si>
  <si>
    <t>3. Additional rows can be added where there are more budget heads/ budget line items.</t>
  </si>
  <si>
    <t>6. The details of funder(s) can be added or deleted as appropriate.</t>
  </si>
  <si>
    <t>Administrative Expenses (≤ 5%)</t>
  </si>
  <si>
    <t>5. The administrative expenses should be ≤ 5%.</t>
  </si>
  <si>
    <t>Administrative overhead costs refer to all indirect expenses.</t>
  </si>
  <si>
    <t>Contingency Fee</t>
  </si>
  <si>
    <t>Q1</t>
  </si>
  <si>
    <t>Q2</t>
  </si>
  <si>
    <t>Q3</t>
  </si>
  <si>
    <t>Q4</t>
  </si>
  <si>
    <t>Q1
(Specify period)</t>
  </si>
  <si>
    <t>Q2
(Specify period)</t>
  </si>
  <si>
    <t>Q3
(Specify period)</t>
  </si>
  <si>
    <t>Q4
(Specify period)</t>
  </si>
  <si>
    <t>4. Additional columns to be deleted for quarterly workplans as necessary i.e. Q1, Q2, Q3, Q4.</t>
  </si>
  <si>
    <t xml:space="preserve">                         MINI SCIENCE CENTRE</t>
  </si>
  <si>
    <t>SEVA SAHAYOG</t>
  </si>
  <si>
    <t>1 YEAR</t>
  </si>
  <si>
    <t>7.1.</t>
  </si>
  <si>
    <t>Q1
(Jan - Mar)</t>
  </si>
  <si>
    <t>Q2
(Apr - Jun)</t>
  </si>
  <si>
    <t>Q3
(Jul - Sep)</t>
  </si>
  <si>
    <t>Q4
(Oct - Dec)</t>
  </si>
  <si>
    <t>which</t>
  </si>
  <si>
    <t>Infrastructure ( Furniture + Electrical Fixtures)</t>
  </si>
  <si>
    <t>6.4.</t>
  </si>
  <si>
    <t>Trainer</t>
  </si>
  <si>
    <t>Person</t>
  </si>
  <si>
    <t>Data Collection Staff</t>
  </si>
  <si>
    <t>Report Writers</t>
  </si>
  <si>
    <t>Junior Research Report Writers</t>
  </si>
  <si>
    <t>2.2.</t>
  </si>
  <si>
    <t>2.3.</t>
  </si>
  <si>
    <t>2.4.</t>
  </si>
  <si>
    <t>Audit &amp; Impact Assessment and M&amp;E Cost</t>
  </si>
  <si>
    <t>Travel for Teacher Training</t>
  </si>
  <si>
    <t>Per diem for Teacher Training</t>
  </si>
  <si>
    <t>Miscellaneous expense for Teacher Training</t>
  </si>
  <si>
    <t>3.1.</t>
  </si>
  <si>
    <t>Travel for Monitoring &amp; Evaluation</t>
  </si>
  <si>
    <t>Per diem for M&amp;E</t>
  </si>
  <si>
    <t>Miscellaneous expense for M&amp;E</t>
  </si>
  <si>
    <t xml:space="preserve">Mini Science Center Set Up </t>
  </si>
  <si>
    <t>Transporation of MSC Material</t>
  </si>
  <si>
    <t xml:space="preserve">1 trainer to be deployed in each state                                            
Total 5 state = 5 trainers Salary/Trainer = Rs. 30000/month Total Cost/Month = Rs. 30000*5 = 150000                                           
Total Cost/Year = 150000*12 = 1800000                                           
 Total Cost per Centre = 1800000/85 = Rs. 21176.47 </t>
  </si>
  <si>
    <t xml:space="preserve">Inclusives of travel cost of Project Manager &amp; Partnership Head for Inauguration &amp; Monitoring </t>
  </si>
  <si>
    <t xml:space="preserve">3 Data Collection Personnel to be deployed in 5 states                       
Total 5 state = 3 Data Collection Personnel                         
Salary/Personnel = Rs. 20000/month Total Cost/Month = Rs. 20000*3 = 60000                                             
Total Cost/Year = 60000*12 = 720000  Total Cost per Centre = 720000/85 = Rs. 8470.58             </t>
  </si>
  <si>
    <t>2 Report Writer to be deployed in 5 states                                              
Total 5 state = 2 Report Writer                          
Salary/Report Writer = Rs. 20000/month                                  
Total Cost/Month = Rs. 20000*2 = 40000                                             
Total Cost/Year = 40000*12 = 480000  Total Cost per Centre = 480000/85 = Rs. 5647.05</t>
  </si>
  <si>
    <t xml:space="preserve">2 Junior Research Report Writer to be deployed in 5 states                       
Total 5 state = 2 Junior Research Report Writer                          
Salary/Junior Research Report Writer = Rs. 10000/month                          
Total Cost/Month = Rs. 10000*2 = 20000                                             
Total Cost/Year = 20000*12 = 240000  Total Cost per Centre = 240000/85 = Rs. 2823.52 </t>
  </si>
  <si>
    <t>MSC 80 Models + Placards+ Posters + Teachers Training Manual</t>
  </si>
  <si>
    <t>DNA</t>
  </si>
  <si>
    <t>Price</t>
  </si>
  <si>
    <t>37 colorful backdrops</t>
  </si>
  <si>
    <t>80 User manuals</t>
  </si>
  <si>
    <t>1  Teacher Manual</t>
  </si>
  <si>
    <t>1 Gate Branding,</t>
  </si>
  <si>
    <t>1 Safety Manual</t>
  </si>
  <si>
    <t xml:space="preserve">3 Data Collection Personnel to be deployed in 5 states                       
Total 5 state = 3 Data Collection Personnel                         
Salary/Personnel = Rs. 20000/month Total Cost/Month = Rs. 20000*3 = 60000                                             
Total Cost/Year = 60000*12 = 720000  Total Cost per Centre = 720000/94 = Rs. 7659.57             </t>
  </si>
  <si>
    <t>2 Report Writer to be deployed in 5 states                                              
Total 5 state = 2 Report Writer                          
Salary/Report Writer = Rs. 20000/month                                  
Total Cost/Month = Rs. 20000*2 = 40000                                             
Total Cost/Year = 40000*12 = 480000  Total Cost per Centre = 480000/94 = Rs. 5106.38</t>
  </si>
  <si>
    <t>2 Junior Research Report Writer to be deployed in 5 states                       
Total 5 state = 2 Junior Research Report Writer                          
Salary/Junior Research Report Writer = Rs. 10000/month                          
Total Cost/Month = Rs. 10000*2 = 20000                                             
Total Cost/Year = 20000*12 = 240000  Total Cost per Centre = 240000/94 = Rs. 2553.19</t>
  </si>
  <si>
    <t>1 trainer to be deployed in each state                                            
Total 5 state = 5 trainers Salary/Trainer = Rs. 33000/month Total Cost/Month = Rs. 33000*5 = 165000                                    
Total Cost/Year = 165000*12 = 1980000                                           
 Total Cost per Centre = 1980000/94 = Rs. 21063.82</t>
  </si>
  <si>
    <t>Newton's Disc</t>
  </si>
  <si>
    <t>Colour Shadow</t>
  </si>
  <si>
    <t>Periscope</t>
  </si>
  <si>
    <t>Kaleidoscope</t>
  </si>
  <si>
    <t>Laws of Reflection</t>
  </si>
  <si>
    <t>Corner Mirror</t>
  </si>
  <si>
    <t>Infinity well</t>
  </si>
  <si>
    <t>Magic Water Tap</t>
  </si>
  <si>
    <t>Total Internal Reflection</t>
  </si>
  <si>
    <t>Fun with Magnets</t>
  </si>
  <si>
    <t>Law of Inertia</t>
  </si>
  <si>
    <t>Circle and Ball</t>
  </si>
  <si>
    <t>Action and Reaction</t>
  </si>
  <si>
    <t>Persistence of vision</t>
  </si>
  <si>
    <t>Zoetrope</t>
  </si>
  <si>
    <t>Pin screen</t>
  </si>
  <si>
    <t>Floating Ball</t>
  </si>
  <si>
    <t>Floating Fan</t>
  </si>
  <si>
    <t>Tornado</t>
  </si>
  <si>
    <t>Hand Pump</t>
  </si>
  <si>
    <t>Simple camera</t>
  </si>
  <si>
    <t>Floating Magnets</t>
  </si>
  <si>
    <t>Magnetic field tube and Immersible fluid</t>
  </si>
  <si>
    <t>Moment of inertia</t>
  </si>
  <si>
    <t>Lazy Tube</t>
  </si>
  <si>
    <t>Simple Motor</t>
  </si>
  <si>
    <t>Magnetic effect of electric current</t>
  </si>
  <si>
    <t>Pythagoras Model &amp; Moire Pattern</t>
  </si>
  <si>
    <t>Elliptical Carrom Board</t>
  </si>
  <si>
    <t>a(b+c)=ab+ac</t>
  </si>
  <si>
    <t>Area of circle</t>
  </si>
  <si>
    <t>(a+b)2=a2+2ab+b2</t>
  </si>
  <si>
    <t>Electric Maze</t>
  </si>
  <si>
    <t>a2-b2=(a+b)(a-b)</t>
  </si>
  <si>
    <t>Sum of the angles of triangle</t>
  </si>
  <si>
    <t>Tangram</t>
  </si>
  <si>
    <t>Parking Puzzle</t>
  </si>
  <si>
    <t>Organ pipes</t>
  </si>
  <si>
    <t>Area of rhombus</t>
  </si>
  <si>
    <t>Transverse waves pendulum</t>
  </si>
  <si>
    <t>Area of triangle</t>
  </si>
  <si>
    <t>Area of parallelogram</t>
  </si>
  <si>
    <t>Coupled Pendulum</t>
  </si>
  <si>
    <t>Solar energy</t>
  </si>
  <si>
    <t>Wind Mill</t>
  </si>
  <si>
    <t>Shape of earth due to rotation</t>
  </si>
  <si>
    <t>KE PE and Bumpy Track</t>
  </si>
  <si>
    <t>Loop the loop track</t>
  </si>
  <si>
    <t>Rope Puzzle</t>
  </si>
  <si>
    <t>Reflection and transmission</t>
  </si>
  <si>
    <t>Newton's Cradle</t>
  </si>
  <si>
    <t>Centrifuge Puzzle</t>
  </si>
  <si>
    <t>Hand Battery</t>
  </si>
  <si>
    <t>Series and Parallel</t>
  </si>
  <si>
    <t>Cone Run Uphill</t>
  </si>
  <si>
    <t>Tower Of Pisa</t>
  </si>
  <si>
    <t>Lever</t>
  </si>
  <si>
    <t>Pulley Block</t>
  </si>
  <si>
    <t>Wheel and axle</t>
  </si>
  <si>
    <t>Heat Absorption</t>
  </si>
  <si>
    <t>Day and Night</t>
  </si>
  <si>
    <t>Viscosity</t>
  </si>
  <si>
    <t>Rock and Minerals</t>
  </si>
  <si>
    <t>Lateral Shift</t>
  </si>
  <si>
    <t>Forces and types of friction</t>
  </si>
  <si>
    <t>Funny mirrors</t>
  </si>
  <si>
    <t>Maxwell Wheel</t>
  </si>
  <si>
    <t>Archimedes screw</t>
  </si>
  <si>
    <t>Conductor &amp; insulators</t>
  </si>
  <si>
    <t>Area of Trapezium</t>
  </si>
  <si>
    <t>Sum of the angles of quadrilateral</t>
  </si>
  <si>
    <t>(a+b)2 - (a-b)2 = 4ab</t>
  </si>
  <si>
    <t>Electric bell</t>
  </si>
  <si>
    <t>Human Torso</t>
  </si>
  <si>
    <t>Ear &amp; Eye</t>
  </si>
  <si>
    <t>Human Joints</t>
  </si>
  <si>
    <t>Plant Cell</t>
  </si>
  <si>
    <t>Animal Cell</t>
  </si>
  <si>
    <t>Constellation Viewer</t>
  </si>
  <si>
    <t>Transportation</t>
  </si>
  <si>
    <t>Total for 94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</si>
</sst>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₹&quot;\ #,##0;[Red]&quot;₹&quot;\ \-#,##0"/>
    <numFmt numFmtId="43" formatCode="_ * #,##0.00_ ;_ * \-#,##0.00_ ;_ * &quot;-&quot;??_ ;_ @_ "/>
    <numFmt numFmtId="164" formatCode="_ * #,##0_ ;_ * \-#,##0_ ;_ * &quot;-&quot;??_ ;_ @_ "/>
    <numFmt numFmtId="165" formatCode="_ * #,##0.0000_ ;_ * \-#,##0.0000_ ;_ * &quot;-&quot;??_ ;_ @_ "/>
    <numFmt numFmtId="166" formatCode="&quot;₹&quot;\ #,##0.00"/>
    <numFmt numFmtId="167" formatCode="&quot;₹&quot;\ #,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52">
    <xf numFmtId="0" fontId="0" fillId="0" borderId="0" xfId="0"/>
    <xf numFmtId="0" fontId="4" fillId="3" borderId="1" xfId="1" applyFont="1" applyFill="1" applyBorder="1" applyAlignment="1">
      <alignment horizontal="center" vertical="top" wrapText="1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left" vertical="top" wrapText="1"/>
    </xf>
    <xf numFmtId="0" fontId="3" fillId="0" borderId="0" xfId="1" applyFont="1" applyAlignment="1">
      <alignment vertical="top"/>
    </xf>
    <xf numFmtId="0" fontId="2" fillId="0" borderId="1" xfId="1" applyFont="1" applyBorder="1" applyAlignment="1">
      <alignment vertical="top"/>
    </xf>
    <xf numFmtId="0" fontId="2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/>
    </xf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vertical="top"/>
    </xf>
    <xf numFmtId="0" fontId="6" fillId="5" borderId="1" xfId="1" applyFont="1" applyFill="1" applyBorder="1" applyAlignment="1">
      <alignment vertical="top"/>
    </xf>
    <xf numFmtId="164" fontId="2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43" fontId="3" fillId="0" borderId="0" xfId="1" applyNumberFormat="1" applyFont="1" applyAlignment="1">
      <alignment vertical="top"/>
    </xf>
    <xf numFmtId="9" fontId="8" fillId="0" borderId="0" xfId="3" applyFont="1" applyAlignment="1">
      <alignment vertical="top"/>
    </xf>
    <xf numFmtId="165" fontId="8" fillId="0" borderId="0" xfId="2" applyNumberFormat="1" applyFont="1" applyAlignment="1">
      <alignment vertical="top"/>
    </xf>
    <xf numFmtId="164" fontId="8" fillId="0" borderId="0" xfId="2" applyNumberFormat="1" applyFont="1" applyAlignment="1">
      <alignment vertical="top"/>
    </xf>
    <xf numFmtId="9" fontId="9" fillId="0" borderId="0" xfId="3" applyFont="1" applyAlignment="1">
      <alignment vertical="top"/>
    </xf>
    <xf numFmtId="9" fontId="3" fillId="0" borderId="0" xfId="3" applyFont="1" applyAlignment="1">
      <alignment vertical="top"/>
    </xf>
    <xf numFmtId="0" fontId="3" fillId="0" borderId="0" xfId="1" applyFont="1" applyAlignment="1">
      <alignment horizontal="center" vertical="top"/>
    </xf>
    <xf numFmtId="9" fontId="10" fillId="0" borderId="0" xfId="3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8" borderId="1" xfId="1" applyFont="1" applyFill="1" applyBorder="1" applyAlignment="1">
      <alignment vertical="top"/>
    </xf>
    <xf numFmtId="166" fontId="2" fillId="0" borderId="1" xfId="1" applyNumberFormat="1" applyFont="1" applyBorder="1" applyAlignment="1">
      <alignment horizontal="center" vertical="top"/>
    </xf>
    <xf numFmtId="166" fontId="3" fillId="0" borderId="1" xfId="2" applyNumberFormat="1" applyFont="1" applyFill="1" applyBorder="1" applyAlignment="1">
      <alignment vertical="top"/>
    </xf>
    <xf numFmtId="166" fontId="3" fillId="4" borderId="1" xfId="2" applyNumberFormat="1" applyFont="1" applyFill="1" applyBorder="1" applyAlignment="1">
      <alignment vertical="top"/>
    </xf>
    <xf numFmtId="166" fontId="7" fillId="5" borderId="1" xfId="2" applyNumberFormat="1" applyFont="1" applyFill="1" applyBorder="1" applyAlignment="1">
      <alignment vertical="top"/>
    </xf>
    <xf numFmtId="166" fontId="2" fillId="0" borderId="1" xfId="2" applyNumberFormat="1" applyFont="1" applyFill="1" applyBorder="1" applyAlignment="1">
      <alignment vertical="top"/>
    </xf>
    <xf numFmtId="166" fontId="7" fillId="7" borderId="1" xfId="2" applyNumberFormat="1" applyFont="1" applyFill="1" applyBorder="1" applyAlignment="1">
      <alignment vertical="top"/>
    </xf>
    <xf numFmtId="0" fontId="11" fillId="0" borderId="2" xfId="0" applyFont="1" applyBorder="1" applyAlignment="1">
      <alignment vertical="center"/>
    </xf>
    <xf numFmtId="0" fontId="4" fillId="3" borderId="3" xfId="1" applyFont="1" applyFill="1" applyBorder="1" applyAlignment="1">
      <alignment vertical="top"/>
    </xf>
    <xf numFmtId="166" fontId="2" fillId="0" borderId="4" xfId="1" applyNumberFormat="1" applyFont="1" applyBorder="1" applyAlignment="1">
      <alignment horizontal="center" vertical="top"/>
    </xf>
    <xf numFmtId="166" fontId="3" fillId="0" borderId="4" xfId="2" applyNumberFormat="1" applyFont="1" applyBorder="1" applyAlignment="1">
      <alignment vertical="top"/>
    </xf>
    <xf numFmtId="166" fontId="7" fillId="5" borderId="4" xfId="2" applyNumberFormat="1" applyFont="1" applyFill="1" applyBorder="1" applyAlignment="1">
      <alignment vertical="top"/>
    </xf>
    <xf numFmtId="166" fontId="2" fillId="0" borderId="4" xfId="2" applyNumberFormat="1" applyFont="1" applyFill="1" applyBorder="1" applyAlignment="1">
      <alignment vertical="top"/>
    </xf>
    <xf numFmtId="166" fontId="7" fillId="7" borderId="4" xfId="2" applyNumberFormat="1" applyFont="1" applyFill="1" applyBorder="1" applyAlignment="1">
      <alignment vertical="top"/>
    </xf>
    <xf numFmtId="166" fontId="2" fillId="7" borderId="4" xfId="1" applyNumberFormat="1" applyFont="1" applyFill="1" applyBorder="1" applyAlignment="1">
      <alignment vertical="top"/>
    </xf>
    <xf numFmtId="166" fontId="2" fillId="7" borderId="6" xfId="1" applyNumberFormat="1" applyFont="1" applyFill="1" applyBorder="1" applyAlignment="1">
      <alignment vertical="top"/>
    </xf>
    <xf numFmtId="0" fontId="2" fillId="7" borderId="1" xfId="1" applyFont="1" applyFill="1" applyBorder="1" applyAlignment="1">
      <alignment horizontal="left" vertical="top"/>
    </xf>
    <xf numFmtId="0" fontId="2" fillId="7" borderId="1" xfId="1" applyFont="1" applyFill="1" applyBorder="1" applyAlignment="1">
      <alignment vertical="top"/>
    </xf>
    <xf numFmtId="0" fontId="2" fillId="7" borderId="3" xfId="1" applyFont="1" applyFill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13" fillId="0" borderId="0" xfId="1" applyFont="1" applyAlignment="1">
      <alignment vertical="top"/>
    </xf>
    <xf numFmtId="166" fontId="2" fillId="6" borderId="8" xfId="1" applyNumberFormat="1" applyFont="1" applyFill="1" applyBorder="1" applyAlignment="1">
      <alignment horizontal="center" vertical="top"/>
    </xf>
    <xf numFmtId="166" fontId="2" fillId="6" borderId="8" xfId="1" applyNumberFormat="1" applyFont="1" applyFill="1" applyBorder="1" applyAlignment="1">
      <alignment horizontal="center" vertical="top" wrapText="1"/>
    </xf>
    <xf numFmtId="166" fontId="2" fillId="6" borderId="9" xfId="1" applyNumberFormat="1" applyFont="1" applyFill="1" applyBorder="1" applyAlignment="1">
      <alignment horizontal="center" vertical="top"/>
    </xf>
    <xf numFmtId="166" fontId="3" fillId="0" borderId="4" xfId="2" applyNumberFormat="1" applyFont="1" applyFill="1" applyBorder="1" applyAlignment="1">
      <alignment vertical="top"/>
    </xf>
    <xf numFmtId="0" fontId="2" fillId="7" borderId="5" xfId="1" applyFont="1" applyFill="1" applyBorder="1" applyAlignment="1">
      <alignment horizontal="left" vertical="top"/>
    </xf>
    <xf numFmtId="166" fontId="7" fillId="7" borderId="5" xfId="2" applyNumberFormat="1" applyFont="1" applyFill="1" applyBorder="1" applyAlignment="1">
      <alignment vertical="top"/>
    </xf>
    <xf numFmtId="166" fontId="7" fillId="7" borderId="6" xfId="2" applyNumberFormat="1" applyFont="1" applyFill="1" applyBorder="1" applyAlignment="1">
      <alignment vertical="top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9" fontId="2" fillId="0" borderId="0" xfId="4" applyFont="1" applyAlignment="1">
      <alignment horizontal="center" vertical="top"/>
    </xf>
    <xf numFmtId="9" fontId="4" fillId="3" borderId="1" xfId="4" applyFont="1" applyFill="1" applyBorder="1" applyAlignment="1">
      <alignment horizontal="center" vertical="top"/>
    </xf>
    <xf numFmtId="9" fontId="2" fillId="0" borderId="1" xfId="4" applyFont="1" applyBorder="1" applyAlignment="1">
      <alignment horizontal="center" vertical="top"/>
    </xf>
    <xf numFmtId="9" fontId="3" fillId="0" borderId="1" xfId="4" applyFont="1" applyBorder="1" applyAlignment="1">
      <alignment vertical="top"/>
    </xf>
    <xf numFmtId="9" fontId="7" fillId="5" borderId="1" xfId="4" applyFont="1" applyFill="1" applyBorder="1" applyAlignment="1">
      <alignment vertical="top"/>
    </xf>
    <xf numFmtId="9" fontId="2" fillId="0" borderId="1" xfId="4" applyFont="1" applyFill="1" applyBorder="1" applyAlignment="1">
      <alignment vertical="top"/>
    </xf>
    <xf numFmtId="9" fontId="7" fillId="7" borderId="1" xfId="4" applyFont="1" applyFill="1" applyBorder="1" applyAlignment="1">
      <alignment vertical="top"/>
    </xf>
    <xf numFmtId="9" fontId="7" fillId="7" borderId="5" xfId="4" applyFont="1" applyFill="1" applyBorder="1" applyAlignment="1">
      <alignment vertical="top"/>
    </xf>
    <xf numFmtId="9" fontId="2" fillId="6" borderId="8" xfId="4" applyFont="1" applyFill="1" applyBorder="1" applyAlignment="1">
      <alignment horizontal="center" vertical="top"/>
    </xf>
    <xf numFmtId="9" fontId="3" fillId="0" borderId="1" xfId="4" applyFont="1" applyFill="1" applyBorder="1" applyAlignment="1">
      <alignment vertical="top"/>
    </xf>
    <xf numFmtId="9" fontId="2" fillId="7" borderId="1" xfId="4" applyFont="1" applyFill="1" applyBorder="1" applyAlignment="1">
      <alignment vertical="top"/>
    </xf>
    <xf numFmtId="9" fontId="2" fillId="7" borderId="5" xfId="4" applyFont="1" applyFill="1" applyBorder="1" applyAlignment="1">
      <alignment vertical="top"/>
    </xf>
    <xf numFmtId="9" fontId="10" fillId="0" borderId="0" xfId="4" applyFont="1" applyAlignment="1">
      <alignment vertical="top"/>
    </xf>
    <xf numFmtId="9" fontId="3" fillId="0" borderId="0" xfId="4" applyFont="1" applyAlignment="1">
      <alignment vertical="top"/>
    </xf>
    <xf numFmtId="167" fontId="3" fillId="0" borderId="1" xfId="2" applyNumberFormat="1" applyFont="1" applyFill="1" applyBorder="1" applyAlignment="1">
      <alignment vertical="top"/>
    </xf>
    <xf numFmtId="167" fontId="7" fillId="5" borderId="1" xfId="2" applyNumberFormat="1" applyFont="1" applyFill="1" applyBorder="1" applyAlignment="1">
      <alignment vertical="top"/>
    </xf>
    <xf numFmtId="167" fontId="2" fillId="7" borderId="1" xfId="1" applyNumberFormat="1" applyFont="1" applyFill="1" applyBorder="1" applyAlignment="1">
      <alignment vertical="top"/>
    </xf>
    <xf numFmtId="167" fontId="2" fillId="7" borderId="5" xfId="1" applyNumberFormat="1" applyFont="1" applyFill="1" applyBorder="1" applyAlignment="1">
      <alignment vertical="top"/>
    </xf>
    <xf numFmtId="0" fontId="4" fillId="3" borderId="1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/>
    </xf>
    <xf numFmtId="0" fontId="2" fillId="7" borderId="1" xfId="1" applyFont="1" applyFill="1" applyBorder="1" applyAlignment="1">
      <alignment horizontal="center" vertical="top"/>
    </xf>
    <xf numFmtId="0" fontId="2" fillId="7" borderId="5" xfId="1" applyFont="1" applyFill="1" applyBorder="1" applyAlignment="1">
      <alignment horizontal="center" vertical="top"/>
    </xf>
    <xf numFmtId="0" fontId="5" fillId="0" borderId="1" xfId="0" applyFont="1" applyBorder="1"/>
    <xf numFmtId="167" fontId="2" fillId="0" borderId="1" xfId="2" applyNumberFormat="1" applyFont="1" applyFill="1" applyBorder="1" applyAlignment="1">
      <alignment vertical="top"/>
    </xf>
    <xf numFmtId="167" fontId="2" fillId="0" borderId="0" xfId="1" applyNumberFormat="1" applyFont="1" applyAlignment="1">
      <alignment vertical="top"/>
    </xf>
    <xf numFmtId="167" fontId="7" fillId="7" borderId="1" xfId="2" applyNumberFormat="1" applyFont="1" applyFill="1" applyBorder="1" applyAlignment="1">
      <alignment vertical="top"/>
    </xf>
    <xf numFmtId="167" fontId="7" fillId="7" borderId="5" xfId="2" applyNumberFormat="1" applyFont="1" applyFill="1" applyBorder="1" applyAlignment="1">
      <alignment vertical="top"/>
    </xf>
    <xf numFmtId="0" fontId="2" fillId="0" borderId="0" xfId="1" applyFont="1" applyAlignment="1">
      <alignment horizontal="right" vertical="top"/>
    </xf>
    <xf numFmtId="0" fontId="4" fillId="3" borderId="1" xfId="1" applyFont="1" applyFill="1" applyBorder="1" applyAlignment="1">
      <alignment horizontal="right" vertical="top"/>
    </xf>
    <xf numFmtId="166" fontId="2" fillId="0" borderId="1" xfId="1" applyNumberFormat="1" applyFont="1" applyBorder="1" applyAlignment="1">
      <alignment horizontal="right" vertical="top"/>
    </xf>
    <xf numFmtId="167" fontId="3" fillId="0" borderId="1" xfId="2" applyNumberFormat="1" applyFont="1" applyFill="1" applyBorder="1" applyAlignment="1">
      <alignment horizontal="right" vertical="top"/>
    </xf>
    <xf numFmtId="167" fontId="7" fillId="5" borderId="1" xfId="2" applyNumberFormat="1" applyFont="1" applyFill="1" applyBorder="1" applyAlignment="1">
      <alignment horizontal="right" vertical="top"/>
    </xf>
    <xf numFmtId="167" fontId="2" fillId="0" borderId="1" xfId="2" applyNumberFormat="1" applyFont="1" applyFill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7" fontId="0" fillId="0" borderId="1" xfId="0" applyNumberFormat="1" applyBorder="1" applyAlignment="1">
      <alignment horizontal="right" vertical="center"/>
    </xf>
    <xf numFmtId="167" fontId="7" fillId="7" borderId="1" xfId="2" applyNumberFormat="1" applyFont="1" applyFill="1" applyBorder="1" applyAlignment="1">
      <alignment horizontal="right" vertical="top"/>
    </xf>
    <xf numFmtId="167" fontId="7" fillId="7" borderId="5" xfId="2" applyNumberFormat="1" applyFont="1" applyFill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15" fillId="0" borderId="3" xfId="1" applyFont="1" applyBorder="1" applyAlignment="1">
      <alignment vertical="top" wrapText="1"/>
    </xf>
    <xf numFmtId="0" fontId="2" fillId="9" borderId="1" xfId="1" applyFont="1" applyFill="1" applyBorder="1" applyAlignment="1">
      <alignment vertical="top"/>
    </xf>
    <xf numFmtId="0" fontId="3" fillId="8" borderId="1" xfId="1" applyFont="1" applyFill="1" applyBorder="1" applyAlignment="1">
      <alignment vertical="top"/>
    </xf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7" fontId="11" fillId="0" borderId="1" xfId="0" applyNumberFormat="1" applyFont="1" applyBorder="1"/>
    <xf numFmtId="0" fontId="5" fillId="0" borderId="1" xfId="0" applyFont="1" applyBorder="1" applyAlignment="1">
      <alignment vertical="top" wrapText="1"/>
    </xf>
    <xf numFmtId="167" fontId="5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6" fontId="5" fillId="0" borderId="1" xfId="0" applyNumberFormat="1" applyFont="1" applyBorder="1" applyAlignment="1">
      <alignment horizontal="right" vertical="center"/>
    </xf>
    <xf numFmtId="167" fontId="16" fillId="9" borderId="1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right" vertical="top"/>
    </xf>
    <xf numFmtId="0" fontId="2" fillId="7" borderId="13" xfId="1" applyFont="1" applyFill="1" applyBorder="1" applyAlignment="1">
      <alignment horizontal="left" vertical="top"/>
    </xf>
    <xf numFmtId="0" fontId="2" fillId="7" borderId="14" xfId="1" applyFont="1" applyFill="1" applyBorder="1" applyAlignment="1">
      <alignment horizontal="left" vertical="top"/>
    </xf>
    <xf numFmtId="0" fontId="2" fillId="7" borderId="15" xfId="1" applyFont="1" applyFill="1" applyBorder="1" applyAlignment="1">
      <alignment horizontal="left" vertical="top"/>
    </xf>
    <xf numFmtId="4" fontId="2" fillId="7" borderId="10" xfId="1" applyNumberFormat="1" applyFont="1" applyFill="1" applyBorder="1" applyAlignment="1">
      <alignment horizontal="left" vertical="top"/>
    </xf>
    <xf numFmtId="4" fontId="2" fillId="7" borderId="11" xfId="1" applyNumberFormat="1" applyFont="1" applyFill="1" applyBorder="1" applyAlignment="1">
      <alignment horizontal="left" vertical="top"/>
    </xf>
    <xf numFmtId="4" fontId="2" fillId="7" borderId="12" xfId="1" applyNumberFormat="1" applyFont="1" applyFill="1" applyBorder="1" applyAlignment="1">
      <alignment horizontal="left" vertical="top"/>
    </xf>
    <xf numFmtId="0" fontId="2" fillId="7" borderId="10" xfId="1" applyFont="1" applyFill="1" applyBorder="1" applyAlignment="1">
      <alignment horizontal="left" vertical="top"/>
    </xf>
    <xf numFmtId="0" fontId="2" fillId="7" borderId="11" xfId="1" applyFont="1" applyFill="1" applyBorder="1" applyAlignment="1">
      <alignment horizontal="left" vertical="top"/>
    </xf>
    <xf numFmtId="0" fontId="2" fillId="7" borderId="12" xfId="1" applyFont="1" applyFill="1" applyBorder="1" applyAlignment="1">
      <alignment horizontal="left" vertical="top"/>
    </xf>
    <xf numFmtId="0" fontId="2" fillId="6" borderId="17" xfId="1" applyFont="1" applyFill="1" applyBorder="1" applyAlignment="1">
      <alignment horizontal="center" vertical="top"/>
    </xf>
    <xf numFmtId="0" fontId="2" fillId="6" borderId="18" xfId="1" applyFont="1" applyFill="1" applyBorder="1" applyAlignment="1">
      <alignment horizontal="center" vertical="top"/>
    </xf>
    <xf numFmtId="0" fontId="2" fillId="6" borderId="19" xfId="1" applyFont="1" applyFill="1" applyBorder="1" applyAlignment="1">
      <alignment horizontal="center" vertical="top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top" wrapText="1"/>
    </xf>
    <xf numFmtId="0" fontId="11" fillId="0" borderId="14" xfId="1" applyFont="1" applyBorder="1" applyAlignment="1">
      <alignment horizontal="left" vertical="top" wrapText="1"/>
    </xf>
    <xf numFmtId="0" fontId="11" fillId="0" borderId="15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6" fillId="5" borderId="16" xfId="1" applyFont="1" applyFill="1" applyBorder="1" applyAlignment="1">
      <alignment horizontal="center" vertical="top"/>
    </xf>
    <xf numFmtId="0" fontId="6" fillId="5" borderId="14" xfId="1" applyFont="1" applyFill="1" applyBorder="1" applyAlignment="1">
      <alignment horizontal="center" vertical="top"/>
    </xf>
    <xf numFmtId="0" fontId="6" fillId="5" borderId="15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2" fillId="2" borderId="7" xfId="1" applyFont="1" applyFill="1" applyBorder="1" applyAlignment="1">
      <alignment horizontal="center" vertical="top"/>
    </xf>
    <xf numFmtId="0" fontId="2" fillId="2" borderId="8" xfId="1" applyFont="1" applyFill="1" applyBorder="1" applyAlignment="1">
      <alignment horizontal="center" vertical="top"/>
    </xf>
    <xf numFmtId="0" fontId="2" fillId="2" borderId="9" xfId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6"/>
  <sheetViews>
    <sheetView zoomScale="80" zoomScaleNormal="80" workbookViewId="0">
      <pane ySplit="8" topLeftCell="A17" activePane="bottomLeft" state="frozen"/>
      <selection pane="bottomLeft" activeCell="J26" sqref="J26"/>
    </sheetView>
  </sheetViews>
  <sheetFormatPr defaultColWidth="11.42578125" defaultRowHeight="12.75" x14ac:dyDescent="0.25"/>
  <cols>
    <col min="1" max="1" width="28.7109375" style="6" customWidth="1"/>
    <col min="2" max="3" width="3.28515625" style="6" customWidth="1"/>
    <col min="4" max="5" width="3.42578125" style="6" customWidth="1"/>
    <col min="6" max="6" width="4.85546875" style="21" customWidth="1"/>
    <col min="7" max="7" width="48.140625" style="6" customWidth="1"/>
    <col min="8" max="8" width="9" style="6" customWidth="1"/>
    <col min="9" max="9" width="10.42578125" style="21" customWidth="1"/>
    <col min="10" max="10" width="14.5703125" style="95" customWidth="1"/>
    <col min="11" max="11" width="15.85546875" style="6" customWidth="1"/>
    <col min="12" max="12" width="16.7109375" style="6" customWidth="1"/>
    <col min="13" max="13" width="14.42578125" style="6" customWidth="1"/>
    <col min="14" max="14" width="15" style="6" customWidth="1"/>
    <col min="15" max="16" width="16.5703125" style="6" bestFit="1" customWidth="1"/>
    <col min="17" max="17" width="9.42578125" style="68" customWidth="1"/>
    <col min="18" max="19" width="9.42578125" style="6" customWidth="1"/>
    <col min="20" max="16384" width="11.42578125" style="6"/>
  </cols>
  <sheetData>
    <row r="2" spans="1:19" ht="18" x14ac:dyDescent="0.25">
      <c r="A2" s="145" t="s">
        <v>54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2"/>
    </row>
    <row r="3" spans="1:19" x14ac:dyDescent="0.25">
      <c r="A3" s="31" t="s">
        <v>29</v>
      </c>
      <c r="B3" s="146" t="s">
        <v>55</v>
      </c>
      <c r="C3" s="146"/>
      <c r="D3" s="146"/>
      <c r="E3" s="146"/>
      <c r="F3" s="146"/>
      <c r="G3" s="146"/>
      <c r="H3" s="23"/>
      <c r="I3" s="23"/>
      <c r="J3" s="85"/>
      <c r="K3" s="23"/>
      <c r="L3" s="23"/>
      <c r="M3" s="23"/>
      <c r="N3" s="23"/>
      <c r="O3" s="23"/>
      <c r="P3" s="23"/>
      <c r="Q3" s="55"/>
      <c r="R3" s="23"/>
      <c r="S3" s="2"/>
    </row>
    <row r="4" spans="1:19" x14ac:dyDescent="0.25">
      <c r="A4" s="31" t="s">
        <v>30</v>
      </c>
      <c r="B4" s="147">
        <f>O46</f>
        <v>49944299.750000045</v>
      </c>
      <c r="C4" s="147"/>
      <c r="D4" s="147"/>
      <c r="E4" s="147"/>
      <c r="F4" s="147"/>
      <c r="G4" s="147"/>
      <c r="H4" s="23"/>
      <c r="I4" s="23"/>
      <c r="J4" s="85"/>
      <c r="K4" s="23"/>
      <c r="L4" s="23"/>
      <c r="M4" s="23"/>
      <c r="N4" s="23"/>
      <c r="O4" s="23"/>
      <c r="P4" s="23"/>
      <c r="Q4" s="55"/>
      <c r="R4" s="23"/>
      <c r="S4" s="2"/>
    </row>
    <row r="5" spans="1:19" ht="13.5" thickBot="1" x14ac:dyDescent="0.3">
      <c r="A5" s="31" t="s">
        <v>32</v>
      </c>
      <c r="B5" s="146" t="s">
        <v>56</v>
      </c>
      <c r="C5" s="146"/>
      <c r="D5" s="146"/>
      <c r="E5" s="146"/>
      <c r="F5" s="146"/>
      <c r="G5" s="146"/>
      <c r="H5" s="23"/>
      <c r="I5" s="23"/>
      <c r="J5" s="85"/>
      <c r="K5" s="23"/>
      <c r="L5" s="23"/>
      <c r="M5" s="23"/>
      <c r="N5" s="23"/>
      <c r="O5" s="23"/>
      <c r="P5" s="23"/>
      <c r="Q5" s="55"/>
      <c r="R5" s="23"/>
      <c r="S5" s="2"/>
    </row>
    <row r="6" spans="1:19" x14ac:dyDescent="0.25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</row>
    <row r="7" spans="1:19" x14ac:dyDescent="0.25">
      <c r="A7" s="32"/>
      <c r="B7" s="143" t="s">
        <v>9</v>
      </c>
      <c r="C7" s="143"/>
      <c r="D7" s="143"/>
      <c r="E7" s="143"/>
      <c r="F7" s="143" t="s">
        <v>4</v>
      </c>
      <c r="G7" s="143"/>
      <c r="H7" s="143"/>
      <c r="I7" s="143"/>
      <c r="J7" s="143"/>
      <c r="K7" s="143"/>
      <c r="L7" s="143"/>
      <c r="M7" s="143"/>
      <c r="N7" s="143"/>
      <c r="O7" s="143"/>
      <c r="P7" s="143" t="s">
        <v>5</v>
      </c>
      <c r="Q7" s="143"/>
      <c r="R7" s="144"/>
    </row>
    <row r="8" spans="1:19" ht="25.5" x14ac:dyDescent="0.25">
      <c r="A8" s="32" t="s">
        <v>31</v>
      </c>
      <c r="B8" s="73" t="s">
        <v>45</v>
      </c>
      <c r="C8" s="73" t="s">
        <v>46</v>
      </c>
      <c r="D8" s="73" t="s">
        <v>47</v>
      </c>
      <c r="E8" s="73" t="s">
        <v>48</v>
      </c>
      <c r="F8" s="1" t="s">
        <v>11</v>
      </c>
      <c r="G8" s="73" t="s">
        <v>20</v>
      </c>
      <c r="H8" s="73" t="s">
        <v>22</v>
      </c>
      <c r="I8" s="73" t="s">
        <v>23</v>
      </c>
      <c r="J8" s="86" t="s">
        <v>24</v>
      </c>
      <c r="K8" s="1" t="s">
        <v>58</v>
      </c>
      <c r="L8" s="1" t="s">
        <v>59</v>
      </c>
      <c r="M8" s="1" t="s">
        <v>60</v>
      </c>
      <c r="N8" s="1" t="s">
        <v>61</v>
      </c>
      <c r="O8" s="73" t="s">
        <v>0</v>
      </c>
      <c r="P8" s="1" t="s">
        <v>6</v>
      </c>
      <c r="Q8" s="56" t="s">
        <v>7</v>
      </c>
      <c r="R8" s="74" t="s">
        <v>8</v>
      </c>
    </row>
    <row r="9" spans="1:19" x14ac:dyDescent="0.25">
      <c r="A9" s="43"/>
      <c r="B9" s="8"/>
      <c r="C9" s="8"/>
      <c r="D9" s="8"/>
      <c r="E9" s="8"/>
      <c r="F9" s="8">
        <v>1</v>
      </c>
      <c r="G9" s="5" t="s">
        <v>25</v>
      </c>
      <c r="H9" s="5"/>
      <c r="I9" s="76"/>
      <c r="J9" s="87"/>
      <c r="K9" s="25"/>
      <c r="L9" s="25"/>
      <c r="M9" s="25"/>
      <c r="N9" s="25"/>
      <c r="O9" s="25"/>
      <c r="P9" s="25"/>
      <c r="Q9" s="57"/>
      <c r="R9" s="33"/>
    </row>
    <row r="10" spans="1:19" x14ac:dyDescent="0.25">
      <c r="A10" s="44"/>
      <c r="B10" s="24"/>
      <c r="C10" s="97"/>
      <c r="D10" s="7"/>
      <c r="E10" s="7"/>
      <c r="F10" s="8">
        <v>1.2</v>
      </c>
      <c r="G10" s="10" t="s">
        <v>82</v>
      </c>
      <c r="H10" s="11">
        <v>85</v>
      </c>
      <c r="I10" s="54">
        <v>85</v>
      </c>
      <c r="J10" s="88">
        <v>45730</v>
      </c>
      <c r="K10" s="69">
        <f>J10*I10</f>
        <v>3887050</v>
      </c>
      <c r="L10" s="69">
        <v>0</v>
      </c>
      <c r="M10" s="69">
        <v>0</v>
      </c>
      <c r="N10" s="69">
        <v>0</v>
      </c>
      <c r="O10" s="69">
        <f>SUM(K10:N10)</f>
        <v>3887050</v>
      </c>
      <c r="P10" s="27"/>
      <c r="Q10" s="58"/>
      <c r="R10" s="34"/>
    </row>
    <row r="11" spans="1:19" ht="15" x14ac:dyDescent="0.25">
      <c r="A11" s="44"/>
      <c r="B11" s="24"/>
      <c r="C11" s="24"/>
      <c r="D11" s="24"/>
      <c r="E11" s="24"/>
      <c r="F11" s="8" t="s">
        <v>14</v>
      </c>
      <c r="G11" s="80" t="s">
        <v>76</v>
      </c>
      <c r="H11" s="53">
        <v>85</v>
      </c>
      <c r="I11" s="53">
        <v>2</v>
      </c>
      <c r="J11" s="91">
        <v>7003</v>
      </c>
      <c r="K11" s="69">
        <f>J11*H11/4</f>
        <v>148813.75</v>
      </c>
      <c r="L11" s="69">
        <f>K11</f>
        <v>148813.75</v>
      </c>
      <c r="M11" s="69">
        <f>K11</f>
        <v>148813.75</v>
      </c>
      <c r="N11" s="69">
        <f>K11</f>
        <v>148813.75</v>
      </c>
      <c r="O11" s="69">
        <f t="shared" ref="O11" si="0">SUM(K11:N11)</f>
        <v>595255</v>
      </c>
      <c r="P11" s="27"/>
      <c r="Q11" s="58"/>
      <c r="R11" s="34"/>
    </row>
    <row r="12" spans="1:19" x14ac:dyDescent="0.25">
      <c r="A12" s="44"/>
      <c r="B12" s="7"/>
      <c r="C12" s="7"/>
      <c r="D12" s="7"/>
      <c r="E12" s="7"/>
      <c r="F12" s="8"/>
      <c r="G12" s="12" t="s">
        <v>10</v>
      </c>
      <c r="H12" s="12"/>
      <c r="I12" s="77"/>
      <c r="J12" s="89">
        <f t="shared" ref="J12:O12" si="1">SUM(J10:J11)</f>
        <v>52733</v>
      </c>
      <c r="K12" s="70">
        <f t="shared" si="1"/>
        <v>4035863.75</v>
      </c>
      <c r="L12" s="70">
        <f t="shared" si="1"/>
        <v>148813.75</v>
      </c>
      <c r="M12" s="70">
        <f t="shared" si="1"/>
        <v>148813.75</v>
      </c>
      <c r="N12" s="70">
        <f t="shared" si="1"/>
        <v>148813.75</v>
      </c>
      <c r="O12" s="70">
        <f t="shared" si="1"/>
        <v>4482305</v>
      </c>
      <c r="P12" s="28">
        <f>O12</f>
        <v>4482305</v>
      </c>
      <c r="Q12" s="59">
        <f>SUM(Q10:Q11)</f>
        <v>0</v>
      </c>
      <c r="R12" s="35">
        <f>SUM(R10:R11)</f>
        <v>0</v>
      </c>
    </row>
    <row r="13" spans="1:19" x14ac:dyDescent="0.25">
      <c r="A13" s="44"/>
      <c r="B13" s="7"/>
      <c r="C13" s="7"/>
      <c r="D13" s="7"/>
      <c r="E13" s="7"/>
      <c r="F13" s="8">
        <v>2</v>
      </c>
      <c r="G13" s="7" t="s">
        <v>26</v>
      </c>
      <c r="H13" s="7"/>
      <c r="I13" s="8"/>
      <c r="J13" s="90"/>
      <c r="K13" s="81"/>
      <c r="L13" s="81"/>
      <c r="M13" s="81"/>
      <c r="N13" s="81"/>
      <c r="O13" s="81"/>
      <c r="P13" s="29"/>
      <c r="Q13" s="60"/>
      <c r="R13" s="36"/>
    </row>
    <row r="14" spans="1:19" ht="90" x14ac:dyDescent="0.25">
      <c r="A14" s="96" t="s">
        <v>83</v>
      </c>
      <c r="B14" s="24"/>
      <c r="C14" s="24"/>
      <c r="D14" s="24"/>
      <c r="E14" s="24"/>
      <c r="F14" s="8" t="s">
        <v>15</v>
      </c>
      <c r="G14" s="9" t="s">
        <v>65</v>
      </c>
      <c r="H14" s="9" t="s">
        <v>66</v>
      </c>
      <c r="I14" s="75">
        <v>5</v>
      </c>
      <c r="J14" s="88">
        <v>30000</v>
      </c>
      <c r="K14" s="69">
        <f>J14*I14*3</f>
        <v>450000</v>
      </c>
      <c r="L14" s="69">
        <f>K14</f>
        <v>450000</v>
      </c>
      <c r="M14" s="69">
        <f>K14</f>
        <v>450000</v>
      </c>
      <c r="N14" s="69">
        <f>K14</f>
        <v>450000</v>
      </c>
      <c r="O14" s="69">
        <f>SUM(K14:N14)</f>
        <v>1800000</v>
      </c>
      <c r="P14" s="26"/>
      <c r="Q14" s="64"/>
      <c r="R14" s="49"/>
    </row>
    <row r="15" spans="1:19" ht="112.5" x14ac:dyDescent="0.25">
      <c r="A15" s="96" t="s">
        <v>85</v>
      </c>
      <c r="B15" s="24"/>
      <c r="C15" s="24"/>
      <c r="D15" s="24"/>
      <c r="E15" s="24"/>
      <c r="F15" s="8" t="s">
        <v>70</v>
      </c>
      <c r="G15" s="9" t="s">
        <v>67</v>
      </c>
      <c r="H15" s="9" t="s">
        <v>66</v>
      </c>
      <c r="I15" s="75">
        <v>3</v>
      </c>
      <c r="J15" s="88">
        <v>20000</v>
      </c>
      <c r="K15" s="69">
        <f>J15*I15*3</f>
        <v>180000</v>
      </c>
      <c r="L15" s="69">
        <f>K15</f>
        <v>180000</v>
      </c>
      <c r="M15" s="69">
        <f>K15</f>
        <v>180000</v>
      </c>
      <c r="N15" s="69">
        <f>K15</f>
        <v>180000</v>
      </c>
      <c r="O15" s="69">
        <f>SUM(K15:N15)</f>
        <v>720000</v>
      </c>
      <c r="P15" s="26"/>
      <c r="Q15" s="64"/>
      <c r="R15" s="49"/>
    </row>
    <row r="16" spans="1:19" ht="112.5" x14ac:dyDescent="0.25">
      <c r="A16" s="96" t="s">
        <v>86</v>
      </c>
      <c r="B16" s="24"/>
      <c r="C16" s="24"/>
      <c r="D16" s="24"/>
      <c r="E16" s="24"/>
      <c r="F16" s="8" t="s">
        <v>71</v>
      </c>
      <c r="G16" s="9" t="s">
        <v>68</v>
      </c>
      <c r="H16" s="9" t="s">
        <v>66</v>
      </c>
      <c r="I16" s="75">
        <v>2</v>
      </c>
      <c r="J16" s="88">
        <v>20000</v>
      </c>
      <c r="K16" s="69">
        <f t="shared" ref="K16:K17" si="2">J16*I16*3</f>
        <v>120000</v>
      </c>
      <c r="L16" s="69">
        <f t="shared" ref="L16:L17" si="3">K16</f>
        <v>120000</v>
      </c>
      <c r="M16" s="69">
        <f t="shared" ref="M16:M17" si="4">K16</f>
        <v>120000</v>
      </c>
      <c r="N16" s="69">
        <f t="shared" ref="N16:N17" si="5">K16</f>
        <v>120000</v>
      </c>
      <c r="O16" s="69">
        <f t="shared" ref="O16:O17" si="6">SUM(K16:N16)</f>
        <v>480000</v>
      </c>
      <c r="P16" s="26"/>
      <c r="Q16" s="64"/>
      <c r="R16" s="49"/>
    </row>
    <row r="17" spans="1:19" ht="123.75" x14ac:dyDescent="0.25">
      <c r="A17" s="96" t="s">
        <v>87</v>
      </c>
      <c r="B17" s="24"/>
      <c r="C17" s="24"/>
      <c r="D17" s="24"/>
      <c r="E17" s="24"/>
      <c r="F17" s="2" t="s">
        <v>72</v>
      </c>
      <c r="G17" s="10" t="s">
        <v>69</v>
      </c>
      <c r="H17" s="10" t="s">
        <v>66</v>
      </c>
      <c r="I17" s="54">
        <v>2</v>
      </c>
      <c r="J17" s="88">
        <v>10000</v>
      </c>
      <c r="K17" s="69">
        <f t="shared" si="2"/>
        <v>60000</v>
      </c>
      <c r="L17" s="69">
        <f t="shared" si="3"/>
        <v>60000</v>
      </c>
      <c r="M17" s="69">
        <f t="shared" si="4"/>
        <v>60000</v>
      </c>
      <c r="N17" s="69">
        <f t="shared" si="5"/>
        <v>60000</v>
      </c>
      <c r="O17" s="69">
        <f t="shared" si="6"/>
        <v>240000</v>
      </c>
      <c r="P17" s="27"/>
      <c r="Q17" s="58"/>
      <c r="R17" s="34"/>
    </row>
    <row r="18" spans="1:19" x14ac:dyDescent="0.25">
      <c r="A18" s="44"/>
      <c r="B18" s="9"/>
      <c r="C18" s="9"/>
      <c r="D18" s="7"/>
      <c r="E18" s="7"/>
      <c r="F18" s="8"/>
      <c r="G18" s="12" t="s">
        <v>10</v>
      </c>
      <c r="H18" s="12"/>
      <c r="I18" s="77"/>
      <c r="J18" s="89">
        <f>SUM(J14:J17)</f>
        <v>80000</v>
      </c>
      <c r="K18" s="70">
        <f>SUM(K14:K17)</f>
        <v>810000</v>
      </c>
      <c r="L18" s="70">
        <f t="shared" ref="L18:O18" si="7">SUM(L14:L17)</f>
        <v>810000</v>
      </c>
      <c r="M18" s="70">
        <f t="shared" si="7"/>
        <v>810000</v>
      </c>
      <c r="N18" s="70">
        <f t="shared" si="7"/>
        <v>810000</v>
      </c>
      <c r="O18" s="70">
        <f t="shared" si="7"/>
        <v>3240000</v>
      </c>
      <c r="P18" s="28">
        <f t="shared" ref="P18:R18" si="8">SUM(P17:P17)</f>
        <v>0</v>
      </c>
      <c r="Q18" s="59">
        <f t="shared" si="8"/>
        <v>0</v>
      </c>
      <c r="R18" s="35">
        <f t="shared" si="8"/>
        <v>0</v>
      </c>
    </row>
    <row r="19" spans="1:19" x14ac:dyDescent="0.25">
      <c r="A19" s="44"/>
      <c r="B19" s="9"/>
      <c r="C19" s="9"/>
      <c r="D19" s="7"/>
      <c r="E19" s="7"/>
      <c r="F19" s="8">
        <v>3</v>
      </c>
      <c r="G19" s="7" t="s">
        <v>28</v>
      </c>
      <c r="H19" s="7"/>
      <c r="I19" s="8"/>
      <c r="J19" s="90"/>
      <c r="K19" s="81"/>
      <c r="L19" s="81"/>
      <c r="M19" s="81"/>
      <c r="N19" s="81"/>
      <c r="O19" s="81"/>
      <c r="P19" s="29"/>
      <c r="Q19" s="60"/>
      <c r="R19" s="36"/>
    </row>
    <row r="20" spans="1:19" ht="33.75" x14ac:dyDescent="0.2">
      <c r="A20" s="96" t="s">
        <v>84</v>
      </c>
      <c r="B20" s="24"/>
      <c r="C20" s="9"/>
      <c r="D20" s="24"/>
      <c r="E20" s="7"/>
      <c r="F20" s="8" t="s">
        <v>77</v>
      </c>
      <c r="G20" s="80" t="s">
        <v>74</v>
      </c>
      <c r="H20" s="53">
        <v>85</v>
      </c>
      <c r="I20" s="53">
        <v>2</v>
      </c>
      <c r="J20" s="112">
        <v>16019</v>
      </c>
      <c r="K20" s="69">
        <f>J20*H20/2</f>
        <v>680807.5</v>
      </c>
      <c r="L20" s="69">
        <v>0</v>
      </c>
      <c r="M20" s="69">
        <f>K20</f>
        <v>680807.5</v>
      </c>
      <c r="N20" s="69">
        <v>0</v>
      </c>
      <c r="O20" s="69">
        <f t="shared" ref="O20" si="9">SUM(K20:N20)</f>
        <v>1361615</v>
      </c>
      <c r="P20" s="29"/>
      <c r="Q20" s="60"/>
      <c r="R20" s="36"/>
    </row>
    <row r="21" spans="1:19" ht="15" x14ac:dyDescent="0.2">
      <c r="A21" s="44"/>
      <c r="B21" s="24"/>
      <c r="C21" s="9"/>
      <c r="D21" s="24"/>
      <c r="E21" s="7"/>
      <c r="F21" s="8" t="s">
        <v>16</v>
      </c>
      <c r="G21" s="80" t="s">
        <v>75</v>
      </c>
      <c r="H21" s="53">
        <v>85</v>
      </c>
      <c r="I21" s="53">
        <v>2</v>
      </c>
      <c r="J21" s="112">
        <v>3001.53</v>
      </c>
      <c r="K21" s="69">
        <f>J21*H21/2</f>
        <v>127565.02500000001</v>
      </c>
      <c r="L21" s="69">
        <v>0</v>
      </c>
      <c r="M21" s="69">
        <f>K21</f>
        <v>127565.02500000001</v>
      </c>
      <c r="N21" s="69">
        <v>0</v>
      </c>
      <c r="O21" s="69">
        <f>SUM(K21:N21)</f>
        <v>255130.05000000002</v>
      </c>
      <c r="P21" s="27"/>
      <c r="Q21" s="58"/>
      <c r="R21" s="34"/>
    </row>
    <row r="22" spans="1:19" ht="33.75" x14ac:dyDescent="0.2">
      <c r="A22" s="96" t="s">
        <v>84</v>
      </c>
      <c r="B22" s="24"/>
      <c r="C22" s="9"/>
      <c r="D22" s="24"/>
      <c r="E22" s="7"/>
      <c r="F22" s="8" t="s">
        <v>17</v>
      </c>
      <c r="G22" s="80" t="s">
        <v>78</v>
      </c>
      <c r="H22" s="53">
        <v>85</v>
      </c>
      <c r="I22" s="53">
        <v>2</v>
      </c>
      <c r="J22" s="112">
        <v>17000</v>
      </c>
      <c r="K22" s="69">
        <f>J22*H22/2</f>
        <v>722500</v>
      </c>
      <c r="L22" s="69">
        <v>0</v>
      </c>
      <c r="M22" s="69">
        <f>K22</f>
        <v>722500</v>
      </c>
      <c r="N22" s="69">
        <v>0</v>
      </c>
      <c r="O22" s="69">
        <f>SUM(K22:N22)</f>
        <v>1445000</v>
      </c>
      <c r="P22" s="27"/>
      <c r="Q22" s="58"/>
      <c r="R22" s="34"/>
    </row>
    <row r="23" spans="1:19" ht="15" x14ac:dyDescent="0.2">
      <c r="B23" s="24"/>
      <c r="C23" s="9"/>
      <c r="D23" s="24"/>
      <c r="E23" s="7"/>
      <c r="F23" s="23" t="s">
        <v>18</v>
      </c>
      <c r="G23" s="80" t="s">
        <v>79</v>
      </c>
      <c r="H23" s="53">
        <v>85</v>
      </c>
      <c r="I23" s="53">
        <v>2</v>
      </c>
      <c r="J23" s="112">
        <v>3258.82</v>
      </c>
      <c r="K23" s="69">
        <f>J23*H23/2</f>
        <v>138499.85</v>
      </c>
      <c r="L23" s="69">
        <v>0</v>
      </c>
      <c r="M23" s="69">
        <f>K23</f>
        <v>138499.85</v>
      </c>
      <c r="N23" s="69">
        <v>0</v>
      </c>
      <c r="O23" s="69">
        <f>SUM(K23:N23)</f>
        <v>276999.7</v>
      </c>
    </row>
    <row r="24" spans="1:19" x14ac:dyDescent="0.25">
      <c r="A24" s="44"/>
      <c r="B24" s="9"/>
      <c r="C24" s="9"/>
      <c r="D24" s="7"/>
      <c r="E24" s="7"/>
      <c r="F24" s="8"/>
      <c r="G24" s="12" t="s">
        <v>10</v>
      </c>
      <c r="H24" s="12"/>
      <c r="I24" s="77"/>
      <c r="J24" s="89">
        <f>SUM(J20:J22)</f>
        <v>36020.53</v>
      </c>
      <c r="K24" s="70">
        <f>SUM(K20:K23)</f>
        <v>1669372.375</v>
      </c>
      <c r="L24" s="70">
        <f t="shared" ref="L24:N24" si="10">SUM(L20:L23)</f>
        <v>0</v>
      </c>
      <c r="M24" s="70">
        <f t="shared" si="10"/>
        <v>1669372.375</v>
      </c>
      <c r="N24" s="70">
        <f t="shared" si="10"/>
        <v>0</v>
      </c>
      <c r="O24" s="70">
        <f>SUM(O20:O23)</f>
        <v>3338744.75</v>
      </c>
      <c r="P24" s="28">
        <f>SUM(P21:P22)</f>
        <v>0</v>
      </c>
      <c r="Q24" s="59">
        <f>SUM(Q21:Q22)</f>
        <v>0</v>
      </c>
      <c r="R24" s="35">
        <f>SUM(R21:R22)</f>
        <v>0</v>
      </c>
    </row>
    <row r="25" spans="1:19" x14ac:dyDescent="0.25">
      <c r="A25" s="44"/>
      <c r="B25" s="9"/>
      <c r="C25" s="9"/>
      <c r="D25" s="7"/>
      <c r="E25" s="7"/>
      <c r="F25" s="8">
        <v>5</v>
      </c>
      <c r="G25" s="4" t="s">
        <v>33</v>
      </c>
      <c r="H25" s="4"/>
      <c r="I25" s="76"/>
      <c r="J25" s="90"/>
      <c r="K25" s="81"/>
      <c r="L25" s="81"/>
      <c r="M25" s="81"/>
      <c r="N25" s="81"/>
      <c r="O25" s="81"/>
      <c r="P25" s="29"/>
      <c r="Q25" s="60"/>
      <c r="R25" s="36"/>
    </row>
    <row r="26" spans="1:19" x14ac:dyDescent="0.25">
      <c r="A26" s="44"/>
      <c r="B26" s="24" t="s">
        <v>1</v>
      </c>
      <c r="C26" s="97"/>
      <c r="D26" s="7"/>
      <c r="E26" s="7"/>
      <c r="F26" s="8" t="s">
        <v>12</v>
      </c>
      <c r="G26" s="10" t="s">
        <v>81</v>
      </c>
      <c r="H26" s="11">
        <v>85</v>
      </c>
      <c r="I26" s="54">
        <v>85</v>
      </c>
      <c r="J26" s="88">
        <v>372270.00000000058</v>
      </c>
      <c r="K26" s="69">
        <f>J26*H26</f>
        <v>31642950.000000048</v>
      </c>
      <c r="L26" s="69">
        <v>0</v>
      </c>
      <c r="M26" s="69">
        <v>0</v>
      </c>
      <c r="N26" s="69">
        <v>0</v>
      </c>
      <c r="O26" s="69">
        <f>SUM(K26:N26)</f>
        <v>31642950.000000048</v>
      </c>
      <c r="P26" s="27"/>
      <c r="Q26" s="58"/>
      <c r="R26" s="34"/>
    </row>
    <row r="27" spans="1:19" x14ac:dyDescent="0.25">
      <c r="A27" s="44"/>
      <c r="B27" s="24"/>
      <c r="C27" s="7"/>
      <c r="D27" s="7"/>
      <c r="E27" s="7"/>
      <c r="F27" s="8" t="s">
        <v>13</v>
      </c>
      <c r="G27" s="9" t="s">
        <v>63</v>
      </c>
      <c r="H27" s="9">
        <v>85</v>
      </c>
      <c r="I27" s="75">
        <v>1</v>
      </c>
      <c r="J27" s="88">
        <v>47200</v>
      </c>
      <c r="K27" s="69">
        <f>J27*H27</f>
        <v>4012000</v>
      </c>
      <c r="L27" s="69">
        <v>0</v>
      </c>
      <c r="M27" s="69">
        <v>0</v>
      </c>
      <c r="N27" s="69">
        <v>0</v>
      </c>
      <c r="O27" s="69">
        <f>SUM(K27:N27)</f>
        <v>4012000</v>
      </c>
      <c r="P27" s="27"/>
      <c r="Q27" s="58"/>
      <c r="R27" s="34"/>
    </row>
    <row r="28" spans="1:19" s="2" customFormat="1" x14ac:dyDescent="0.25">
      <c r="A28" s="44"/>
      <c r="B28" s="9"/>
      <c r="C28" s="9"/>
      <c r="D28" s="7"/>
      <c r="E28" s="7"/>
      <c r="F28" s="8"/>
      <c r="G28" s="12" t="s">
        <v>10</v>
      </c>
      <c r="H28" s="12"/>
      <c r="I28" s="77"/>
      <c r="J28" s="89">
        <f>SUM(J26:J27)</f>
        <v>419470.00000000058</v>
      </c>
      <c r="K28" s="89">
        <f t="shared" ref="K28:O28" si="11">SUM(K26:K27)</f>
        <v>35654950.000000045</v>
      </c>
      <c r="L28" s="89">
        <f t="shared" si="11"/>
        <v>0</v>
      </c>
      <c r="M28" s="89">
        <f t="shared" si="11"/>
        <v>0</v>
      </c>
      <c r="N28" s="89">
        <f t="shared" si="11"/>
        <v>0</v>
      </c>
      <c r="O28" s="89">
        <f t="shared" si="11"/>
        <v>35654950.000000045</v>
      </c>
      <c r="P28" s="28" t="e">
        <f>SUM(#REF!)</f>
        <v>#REF!</v>
      </c>
      <c r="Q28" s="59" t="e">
        <f>SUM(#REF!)</f>
        <v>#REF!</v>
      </c>
      <c r="R28" s="35" t="e">
        <f>SUM(#REF!)</f>
        <v>#REF!</v>
      </c>
      <c r="S28" s="13"/>
    </row>
    <row r="29" spans="1:19" s="2" customFormat="1" x14ac:dyDescent="0.25">
      <c r="A29" s="44"/>
      <c r="B29" s="9"/>
      <c r="C29" s="9"/>
      <c r="D29" s="7"/>
      <c r="E29" s="7"/>
      <c r="F29" s="8">
        <v>6</v>
      </c>
      <c r="G29" s="7" t="s">
        <v>73</v>
      </c>
      <c r="H29" s="7"/>
      <c r="I29" s="8"/>
      <c r="J29" s="90"/>
      <c r="K29" s="81"/>
      <c r="L29" s="81"/>
      <c r="M29" s="81"/>
      <c r="N29" s="81"/>
      <c r="O29" s="81"/>
      <c r="P29" s="29"/>
      <c r="Q29" s="60"/>
      <c r="R29" s="36"/>
      <c r="S29" s="13"/>
    </row>
    <row r="30" spans="1:19" s="2" customFormat="1" ht="15" x14ac:dyDescent="0.2">
      <c r="A30" s="44"/>
      <c r="B30" s="98"/>
      <c r="C30" s="98"/>
      <c r="D30" s="24"/>
      <c r="E30" s="24"/>
      <c r="F30" s="8" t="s">
        <v>64</v>
      </c>
      <c r="G30" s="80" t="s">
        <v>80</v>
      </c>
      <c r="H30" s="53">
        <v>85</v>
      </c>
      <c r="I30" s="53">
        <v>2</v>
      </c>
      <c r="J30" s="92">
        <v>10000</v>
      </c>
      <c r="K30" s="69">
        <f>J30*H30/4</f>
        <v>212500</v>
      </c>
      <c r="L30" s="69">
        <f>K30</f>
        <v>212500</v>
      </c>
      <c r="M30" s="69">
        <f>K30</f>
        <v>212500</v>
      </c>
      <c r="N30" s="69">
        <f>K30</f>
        <v>212500</v>
      </c>
      <c r="O30" s="69">
        <f>SUM(K30:N30)</f>
        <v>850000</v>
      </c>
      <c r="P30" s="27"/>
      <c r="Q30" s="58"/>
      <c r="R30" s="34"/>
      <c r="S30" s="13"/>
    </row>
    <row r="31" spans="1:19" s="2" customFormat="1" x14ac:dyDescent="0.25">
      <c r="A31" s="44"/>
      <c r="B31" s="9"/>
      <c r="C31" s="9"/>
      <c r="D31" s="7"/>
      <c r="E31" s="7"/>
      <c r="F31" s="8"/>
      <c r="G31" s="12" t="s">
        <v>10</v>
      </c>
      <c r="H31" s="12"/>
      <c r="I31" s="77"/>
      <c r="J31" s="89"/>
      <c r="K31" s="70">
        <f>SUM(K30)</f>
        <v>212500</v>
      </c>
      <c r="L31" s="70">
        <f t="shared" ref="L31:O31" si="12">SUM(L30)</f>
        <v>212500</v>
      </c>
      <c r="M31" s="70">
        <f t="shared" si="12"/>
        <v>212500</v>
      </c>
      <c r="N31" s="70">
        <f t="shared" si="12"/>
        <v>212500</v>
      </c>
      <c r="O31" s="70">
        <f t="shared" si="12"/>
        <v>850000</v>
      </c>
      <c r="P31" s="28">
        <f>SUM(P30:P30)</f>
        <v>0</v>
      </c>
      <c r="Q31" s="59">
        <f>SUM(Q30:Q30)</f>
        <v>0</v>
      </c>
      <c r="R31" s="35">
        <f>SUM(R30:R30)</f>
        <v>0</v>
      </c>
      <c r="S31" s="13"/>
    </row>
    <row r="32" spans="1:19" s="2" customFormat="1" ht="25.5" x14ac:dyDescent="0.25">
      <c r="A32" s="44" t="s">
        <v>43</v>
      </c>
      <c r="B32" s="9"/>
      <c r="C32" s="9"/>
      <c r="D32" s="7"/>
      <c r="E32" s="7"/>
      <c r="F32" s="8">
        <v>7</v>
      </c>
      <c r="G32" s="7" t="s">
        <v>41</v>
      </c>
      <c r="H32" s="7"/>
      <c r="I32" s="8"/>
      <c r="J32" s="90"/>
      <c r="K32" s="82"/>
      <c r="L32" s="82"/>
      <c r="M32" s="82"/>
      <c r="N32" s="82"/>
      <c r="O32" s="82"/>
      <c r="P32" s="29"/>
      <c r="Q32" s="60"/>
      <c r="R32" s="36"/>
      <c r="S32" s="13"/>
    </row>
    <row r="33" spans="1:21" s="2" customFormat="1" x14ac:dyDescent="0.25">
      <c r="A33" s="44"/>
      <c r="B33" s="98"/>
      <c r="C33" s="98"/>
      <c r="D33" s="24"/>
      <c r="E33" s="24"/>
      <c r="F33" s="8" t="s">
        <v>57</v>
      </c>
      <c r="G33" s="10" t="s">
        <v>41</v>
      </c>
      <c r="H33" s="54">
        <v>85</v>
      </c>
      <c r="I33" s="54"/>
      <c r="J33" s="88">
        <v>27980</v>
      </c>
      <c r="K33" s="69">
        <f>(J33*0.25)*H33</f>
        <v>594575</v>
      </c>
      <c r="L33" s="69">
        <f>(J33*0.25)*H33</f>
        <v>594575</v>
      </c>
      <c r="M33" s="69">
        <f>(J33*0.25)*H33</f>
        <v>594575</v>
      </c>
      <c r="N33" s="69">
        <f>(J33*0.25)*H33</f>
        <v>594575</v>
      </c>
      <c r="O33" s="69">
        <f>SUM(K33:N33)</f>
        <v>2378300</v>
      </c>
      <c r="P33" s="27"/>
      <c r="Q33" s="58"/>
      <c r="R33" s="34"/>
      <c r="S33" s="13"/>
    </row>
    <row r="34" spans="1:21" s="2" customFormat="1" x14ac:dyDescent="0.25">
      <c r="A34" s="44"/>
      <c r="B34" s="9"/>
      <c r="C34" s="9"/>
      <c r="D34" s="7"/>
      <c r="E34" s="7"/>
      <c r="F34" s="8"/>
      <c r="G34" s="12" t="s">
        <v>10</v>
      </c>
      <c r="H34" s="12"/>
      <c r="I34" s="77"/>
      <c r="J34" s="89">
        <f>SUM(J32:J33)</f>
        <v>27980</v>
      </c>
      <c r="K34" s="70">
        <f>SUM(K33:K33)</f>
        <v>594575</v>
      </c>
      <c r="L34" s="70">
        <f>SUM(L33:L33)</f>
        <v>594575</v>
      </c>
      <c r="M34" s="70">
        <f>SUM(M33:M33)</f>
        <v>594575</v>
      </c>
      <c r="N34" s="70">
        <f>SUM(N33:N33)</f>
        <v>594575</v>
      </c>
      <c r="O34" s="70">
        <f>SUM(O33:O33)</f>
        <v>2378300</v>
      </c>
      <c r="P34" s="28">
        <f>O34</f>
        <v>2378300</v>
      </c>
      <c r="Q34" s="59">
        <f>SUM(Q33:Q33)</f>
        <v>0</v>
      </c>
      <c r="R34" s="35">
        <f>SUM(R33:R33)</f>
        <v>0</v>
      </c>
      <c r="S34" s="13"/>
    </row>
    <row r="35" spans="1:21" s="2" customFormat="1" ht="25.5" x14ac:dyDescent="0.25">
      <c r="A35" s="42" t="s">
        <v>34</v>
      </c>
      <c r="B35" s="41"/>
      <c r="C35" s="41"/>
      <c r="D35" s="41"/>
      <c r="E35" s="41"/>
      <c r="F35" s="41"/>
      <c r="G35" s="41" t="s">
        <v>44</v>
      </c>
      <c r="H35" s="40"/>
      <c r="I35" s="78"/>
      <c r="J35" s="93">
        <v>0</v>
      </c>
      <c r="K35" s="83">
        <v>0</v>
      </c>
      <c r="L35" s="83">
        <v>0</v>
      </c>
      <c r="M35" s="83">
        <v>0</v>
      </c>
      <c r="N35" s="83"/>
      <c r="O35" s="83">
        <f>SUM(K35:N35)</f>
        <v>0</v>
      </c>
      <c r="P35" s="30">
        <v>0</v>
      </c>
      <c r="Q35" s="61">
        <v>0</v>
      </c>
      <c r="R35" s="37">
        <v>0</v>
      </c>
      <c r="S35" s="13"/>
    </row>
    <row r="36" spans="1:21" s="2" customFormat="1" ht="13.5" thickBot="1" x14ac:dyDescent="0.3">
      <c r="A36" s="119" t="s">
        <v>0</v>
      </c>
      <c r="B36" s="120"/>
      <c r="C36" s="120"/>
      <c r="D36" s="120"/>
      <c r="E36" s="120"/>
      <c r="F36" s="120"/>
      <c r="G36" s="121"/>
      <c r="H36" s="50"/>
      <c r="I36" s="79"/>
      <c r="J36" s="94"/>
      <c r="K36" s="84">
        <f t="shared" ref="K36:R36" si="13">K12+K18+K24+K28+K31+K34+K35</f>
        <v>42977261.125000045</v>
      </c>
      <c r="L36" s="84">
        <f t="shared" si="13"/>
        <v>1765888.75</v>
      </c>
      <c r="M36" s="84">
        <f t="shared" si="13"/>
        <v>3435261.125</v>
      </c>
      <c r="N36" s="84">
        <f t="shared" si="13"/>
        <v>1765888.75</v>
      </c>
      <c r="O36" s="84">
        <f t="shared" si="13"/>
        <v>49944299.750000045</v>
      </c>
      <c r="P36" s="51" t="e">
        <f t="shared" si="13"/>
        <v>#REF!</v>
      </c>
      <c r="Q36" s="62" t="e">
        <f t="shared" si="13"/>
        <v>#REF!</v>
      </c>
      <c r="R36" s="52" t="e">
        <f t="shared" si="13"/>
        <v>#REF!</v>
      </c>
      <c r="S36" s="13"/>
    </row>
    <row r="37" spans="1:21" ht="38.25" x14ac:dyDescent="0.25">
      <c r="A37" s="122" t="s">
        <v>21</v>
      </c>
      <c r="B37" s="123"/>
      <c r="C37" s="123"/>
      <c r="D37" s="123"/>
      <c r="E37" s="123"/>
      <c r="F37" s="123"/>
      <c r="G37" s="123"/>
      <c r="H37" s="123"/>
      <c r="I37" s="123"/>
      <c r="J37" s="124"/>
      <c r="K37" s="47" t="s">
        <v>49</v>
      </c>
      <c r="L37" s="47" t="s">
        <v>50</v>
      </c>
      <c r="M37" s="47" t="s">
        <v>51</v>
      </c>
      <c r="N37" s="47" t="s">
        <v>52</v>
      </c>
      <c r="O37" s="46" t="s">
        <v>0</v>
      </c>
      <c r="P37" s="47" t="s">
        <v>6</v>
      </c>
      <c r="Q37" s="63" t="s">
        <v>7</v>
      </c>
      <c r="R37" s="48" t="s">
        <v>8</v>
      </c>
      <c r="S37" s="14"/>
      <c r="T37" s="15"/>
    </row>
    <row r="38" spans="1:21" ht="12.75" customHeight="1" x14ac:dyDescent="0.25">
      <c r="A38" s="125" t="s">
        <v>19</v>
      </c>
      <c r="B38" s="126"/>
      <c r="C38" s="126"/>
      <c r="D38" s="126"/>
      <c r="E38" s="126"/>
      <c r="F38" s="127"/>
      <c r="G38" s="134" t="s">
        <v>25</v>
      </c>
      <c r="H38" s="135"/>
      <c r="I38" s="135"/>
      <c r="J38" s="136"/>
      <c r="K38" s="69">
        <f>K12</f>
        <v>4035863.75</v>
      </c>
      <c r="L38" s="69">
        <f>L12</f>
        <v>148813.75</v>
      </c>
      <c r="M38" s="69">
        <f>M12</f>
        <v>148813.75</v>
      </c>
      <c r="N38" s="69">
        <f>N12</f>
        <v>148813.75</v>
      </c>
      <c r="O38" s="69">
        <f>O12</f>
        <v>4482305</v>
      </c>
      <c r="P38" s="69">
        <f t="shared" ref="P38:P43" si="14">O38</f>
        <v>4482305</v>
      </c>
      <c r="Q38" s="64">
        <f>O38/O46</f>
        <v>8.9746077579153483E-2</v>
      </c>
      <c r="R38" s="49">
        <f>R12</f>
        <v>0</v>
      </c>
      <c r="S38" s="16"/>
      <c r="T38" s="16"/>
    </row>
    <row r="39" spans="1:21" x14ac:dyDescent="0.25">
      <c r="A39" s="128"/>
      <c r="B39" s="129"/>
      <c r="C39" s="129"/>
      <c r="D39" s="129"/>
      <c r="E39" s="129"/>
      <c r="F39" s="130"/>
      <c r="G39" s="134" t="s">
        <v>26</v>
      </c>
      <c r="H39" s="135"/>
      <c r="I39" s="135"/>
      <c r="J39" s="136"/>
      <c r="K39" s="69">
        <f>K18</f>
        <v>810000</v>
      </c>
      <c r="L39" s="69">
        <f>L18</f>
        <v>810000</v>
      </c>
      <c r="M39" s="69">
        <f>M18</f>
        <v>810000</v>
      </c>
      <c r="N39" s="69">
        <f>N18</f>
        <v>810000</v>
      </c>
      <c r="O39" s="69">
        <f>O18</f>
        <v>3240000</v>
      </c>
      <c r="P39" s="69">
        <f t="shared" si="14"/>
        <v>3240000</v>
      </c>
      <c r="Q39" s="64">
        <f>O39/O46</f>
        <v>6.4872268030947755E-2</v>
      </c>
      <c r="R39" s="49">
        <f>R18</f>
        <v>0</v>
      </c>
      <c r="S39" s="17"/>
      <c r="T39" s="18"/>
    </row>
    <row r="40" spans="1:21" ht="12.75" customHeight="1" x14ac:dyDescent="0.25">
      <c r="A40" s="128"/>
      <c r="B40" s="129"/>
      <c r="C40" s="129"/>
      <c r="D40" s="129"/>
      <c r="E40" s="129"/>
      <c r="F40" s="130"/>
      <c r="G40" s="137" t="s">
        <v>28</v>
      </c>
      <c r="H40" s="138"/>
      <c r="I40" s="138"/>
      <c r="J40" s="139"/>
      <c r="K40" s="69">
        <f>K24</f>
        <v>1669372.375</v>
      </c>
      <c r="L40" s="69">
        <f>L24</f>
        <v>0</v>
      </c>
      <c r="M40" s="69">
        <f>M24</f>
        <v>1669372.375</v>
      </c>
      <c r="N40" s="69">
        <f>N24</f>
        <v>0</v>
      </c>
      <c r="O40" s="69">
        <f>O24</f>
        <v>3338744.75</v>
      </c>
      <c r="P40" s="69">
        <f t="shared" si="14"/>
        <v>3338744.75</v>
      </c>
      <c r="Q40" s="64">
        <f>O40/O46</f>
        <v>6.6849365527444346E-2</v>
      </c>
      <c r="R40" s="49">
        <f>R24</f>
        <v>0</v>
      </c>
      <c r="S40" s="17"/>
      <c r="T40" s="18"/>
    </row>
    <row r="41" spans="1:21" x14ac:dyDescent="0.25">
      <c r="A41" s="128"/>
      <c r="B41" s="129"/>
      <c r="C41" s="129"/>
      <c r="D41" s="129"/>
      <c r="E41" s="129"/>
      <c r="F41" s="130"/>
      <c r="G41" s="137" t="s">
        <v>33</v>
      </c>
      <c r="H41" s="138"/>
      <c r="I41" s="138"/>
      <c r="J41" s="139"/>
      <c r="K41" s="69">
        <f>K28</f>
        <v>35654950.000000045</v>
      </c>
      <c r="L41" s="69">
        <f>L28</f>
        <v>0</v>
      </c>
      <c r="M41" s="69">
        <f>M28</f>
        <v>0</v>
      </c>
      <c r="N41" s="69">
        <f>N28</f>
        <v>0</v>
      </c>
      <c r="O41" s="69">
        <f>O28</f>
        <v>35654950.000000045</v>
      </c>
      <c r="P41" s="69">
        <f t="shared" si="14"/>
        <v>35654950.000000045</v>
      </c>
      <c r="Q41" s="64">
        <f>O41/O46</f>
        <v>0.71389428179939618</v>
      </c>
      <c r="R41" s="49" t="e">
        <f>R28</f>
        <v>#REF!</v>
      </c>
      <c r="S41" s="17"/>
      <c r="T41" s="18"/>
    </row>
    <row r="42" spans="1:21" x14ac:dyDescent="0.25">
      <c r="A42" s="128"/>
      <c r="B42" s="129"/>
      <c r="C42" s="129"/>
      <c r="D42" s="129"/>
      <c r="E42" s="129"/>
      <c r="F42" s="130"/>
      <c r="G42" s="137" t="s">
        <v>27</v>
      </c>
      <c r="H42" s="138"/>
      <c r="I42" s="138"/>
      <c r="J42" s="139"/>
      <c r="K42" s="69">
        <f>K31</f>
        <v>212500</v>
      </c>
      <c r="L42" s="69">
        <f>L31</f>
        <v>212500</v>
      </c>
      <c r="M42" s="69">
        <f>M31</f>
        <v>212500</v>
      </c>
      <c r="N42" s="69">
        <f>N31</f>
        <v>212500</v>
      </c>
      <c r="O42" s="69">
        <f>O31</f>
        <v>850000</v>
      </c>
      <c r="P42" s="69">
        <f t="shared" si="14"/>
        <v>850000</v>
      </c>
      <c r="Q42" s="64">
        <f>O42/O46</f>
        <v>1.7018959205649876E-2</v>
      </c>
      <c r="R42" s="49">
        <f>R31</f>
        <v>0</v>
      </c>
      <c r="S42" s="17"/>
      <c r="T42" s="18"/>
    </row>
    <row r="43" spans="1:21" x14ac:dyDescent="0.25">
      <c r="A43" s="128"/>
      <c r="B43" s="129"/>
      <c r="C43" s="129"/>
      <c r="D43" s="129"/>
      <c r="E43" s="129"/>
      <c r="F43" s="130"/>
      <c r="G43" s="137" t="s">
        <v>41</v>
      </c>
      <c r="H43" s="138"/>
      <c r="I43" s="138"/>
      <c r="J43" s="139"/>
      <c r="K43" s="69">
        <f>K34</f>
        <v>594575</v>
      </c>
      <c r="L43" s="69">
        <f>L34</f>
        <v>594575</v>
      </c>
      <c r="M43" s="69">
        <f>M34</f>
        <v>594575</v>
      </c>
      <c r="N43" s="69">
        <f t="shared" ref="N43:O43" si="15">N34</f>
        <v>594575</v>
      </c>
      <c r="O43" s="69">
        <f t="shared" si="15"/>
        <v>2378300</v>
      </c>
      <c r="P43" s="69">
        <f t="shared" si="14"/>
        <v>2378300</v>
      </c>
      <c r="Q43" s="64">
        <f>O43/O46</f>
        <v>4.761904785740835E-2</v>
      </c>
      <c r="R43" s="49">
        <f>R34</f>
        <v>0</v>
      </c>
      <c r="S43" s="18"/>
      <c r="T43" s="18"/>
    </row>
    <row r="44" spans="1:21" x14ac:dyDescent="0.25">
      <c r="A44" s="131"/>
      <c r="B44" s="132"/>
      <c r="C44" s="132"/>
      <c r="D44" s="132"/>
      <c r="E44" s="132"/>
      <c r="F44" s="133"/>
      <c r="G44" s="140" t="s">
        <v>0</v>
      </c>
      <c r="H44" s="141"/>
      <c r="I44" s="141"/>
      <c r="J44" s="142"/>
      <c r="K44" s="70">
        <f t="shared" ref="K44:R44" si="16">SUM(K38:K43)</f>
        <v>42977261.125000045</v>
      </c>
      <c r="L44" s="70">
        <f>SUM(L38:L43)</f>
        <v>1765888.75</v>
      </c>
      <c r="M44" s="70">
        <f t="shared" si="16"/>
        <v>3435261.125</v>
      </c>
      <c r="N44" s="70">
        <f t="shared" si="16"/>
        <v>1765888.75</v>
      </c>
      <c r="O44" s="70">
        <f t="shared" si="16"/>
        <v>49944299.750000045</v>
      </c>
      <c r="P44" s="70">
        <f t="shared" si="16"/>
        <v>49944299.750000045</v>
      </c>
      <c r="Q44" s="59">
        <f t="shared" si="16"/>
        <v>1</v>
      </c>
      <c r="R44" s="35" t="e">
        <f t="shared" si="16"/>
        <v>#REF!</v>
      </c>
      <c r="S44" s="18"/>
      <c r="T44" s="18"/>
    </row>
    <row r="45" spans="1:21" x14ac:dyDescent="0.25">
      <c r="A45" s="113" t="s">
        <v>44</v>
      </c>
      <c r="B45" s="114"/>
      <c r="C45" s="114"/>
      <c r="D45" s="114"/>
      <c r="E45" s="114"/>
      <c r="F45" s="114"/>
      <c r="G45" s="114"/>
      <c r="H45" s="114"/>
      <c r="I45" s="114"/>
      <c r="J45" s="115"/>
      <c r="K45" s="71">
        <f>K35</f>
        <v>0</v>
      </c>
      <c r="L45" s="71">
        <f>L35</f>
        <v>0</v>
      </c>
      <c r="M45" s="71">
        <f>M35</f>
        <v>0</v>
      </c>
      <c r="N45" s="71">
        <f t="shared" ref="N45:R45" si="17">N35</f>
        <v>0</v>
      </c>
      <c r="O45" s="71">
        <f t="shared" si="17"/>
        <v>0</v>
      </c>
      <c r="P45" s="71">
        <f t="shared" si="17"/>
        <v>0</v>
      </c>
      <c r="Q45" s="65">
        <f t="shared" si="17"/>
        <v>0</v>
      </c>
      <c r="R45" s="38">
        <f t="shared" si="17"/>
        <v>0</v>
      </c>
      <c r="S45" s="14"/>
      <c r="T45" s="19"/>
    </row>
    <row r="46" spans="1:21" ht="13.5" thickBot="1" x14ac:dyDescent="0.3">
      <c r="A46" s="116" t="s">
        <v>2</v>
      </c>
      <c r="B46" s="117"/>
      <c r="C46" s="117"/>
      <c r="D46" s="117"/>
      <c r="E46" s="117"/>
      <c r="F46" s="117"/>
      <c r="G46" s="117"/>
      <c r="H46" s="117"/>
      <c r="I46" s="117"/>
      <c r="J46" s="118"/>
      <c r="K46" s="72">
        <f t="shared" ref="K46:R46" si="18">SUM(K44:K45)</f>
        <v>42977261.125000045</v>
      </c>
      <c r="L46" s="72">
        <f t="shared" si="18"/>
        <v>1765888.75</v>
      </c>
      <c r="M46" s="72">
        <f t="shared" si="18"/>
        <v>3435261.125</v>
      </c>
      <c r="N46" s="72">
        <f t="shared" si="18"/>
        <v>1765888.75</v>
      </c>
      <c r="O46" s="72">
        <f t="shared" si="18"/>
        <v>49944299.750000045</v>
      </c>
      <c r="P46" s="72">
        <f>SUM(P44:P45)</f>
        <v>49944299.750000045</v>
      </c>
      <c r="Q46" s="66">
        <f t="shared" si="18"/>
        <v>1</v>
      </c>
      <c r="R46" s="39" t="e">
        <f t="shared" si="18"/>
        <v>#REF!</v>
      </c>
      <c r="T46" s="20"/>
    </row>
    <row r="47" spans="1:21" x14ac:dyDescent="0.25">
      <c r="A47" s="2"/>
      <c r="M47" s="6" t="s">
        <v>62</v>
      </c>
      <c r="Q47" s="67"/>
      <c r="R47" s="22"/>
      <c r="S47" s="22"/>
      <c r="U47" s="20"/>
    </row>
    <row r="48" spans="1:21" x14ac:dyDescent="0.25">
      <c r="A48" s="45" t="s">
        <v>3</v>
      </c>
      <c r="B48" s="2"/>
      <c r="C48" s="2"/>
      <c r="D48" s="2"/>
      <c r="E48" s="2"/>
      <c r="F48" s="23"/>
      <c r="G48" s="2"/>
      <c r="H48" s="2"/>
      <c r="I48" s="23"/>
      <c r="J48" s="85"/>
      <c r="K48" s="2"/>
      <c r="L48" s="2"/>
      <c r="M48" s="2"/>
    </row>
    <row r="49" spans="1:21" x14ac:dyDescent="0.25">
      <c r="A49" s="2" t="s">
        <v>37</v>
      </c>
      <c r="B49" s="2"/>
      <c r="C49" s="2"/>
      <c r="D49" s="2"/>
      <c r="E49" s="2"/>
      <c r="F49" s="23"/>
      <c r="G49" s="2"/>
      <c r="H49" s="2"/>
      <c r="I49" s="23"/>
      <c r="J49" s="85"/>
      <c r="K49" s="2"/>
      <c r="L49" s="2"/>
      <c r="M49" s="2"/>
    </row>
    <row r="50" spans="1:21" x14ac:dyDescent="0.25">
      <c r="A50" s="2" t="s">
        <v>38</v>
      </c>
      <c r="B50" s="2"/>
      <c r="C50" s="2"/>
      <c r="D50" s="2"/>
      <c r="E50" s="2"/>
      <c r="F50" s="23"/>
      <c r="G50" s="2"/>
      <c r="H50" s="2"/>
      <c r="I50" s="23"/>
      <c r="J50" s="85"/>
      <c r="K50" s="2"/>
      <c r="L50" s="2"/>
      <c r="M50" s="2"/>
      <c r="S50" s="14"/>
      <c r="T50" s="14"/>
      <c r="U50" s="20"/>
    </row>
    <row r="51" spans="1:21" x14ac:dyDescent="0.25">
      <c r="A51" s="3" t="s">
        <v>39</v>
      </c>
      <c r="B51" s="2"/>
      <c r="C51" s="2"/>
      <c r="D51" s="2"/>
      <c r="E51" s="2"/>
      <c r="F51" s="23"/>
      <c r="G51" s="2"/>
      <c r="H51" s="2"/>
      <c r="I51" s="23"/>
      <c r="J51" s="85"/>
      <c r="K51" s="2"/>
      <c r="L51" s="2"/>
      <c r="M51" s="2"/>
      <c r="U51" s="20"/>
    </row>
    <row r="52" spans="1:21" x14ac:dyDescent="0.25">
      <c r="A52" s="2" t="s">
        <v>53</v>
      </c>
      <c r="B52" s="2"/>
      <c r="C52" s="2"/>
      <c r="D52" s="2"/>
      <c r="E52" s="2"/>
      <c r="F52" s="23"/>
      <c r="G52" s="2"/>
      <c r="H52" s="2"/>
      <c r="I52" s="23"/>
      <c r="J52" s="85"/>
      <c r="K52" s="2"/>
      <c r="L52" s="2"/>
      <c r="M52" s="2"/>
      <c r="U52" s="20"/>
    </row>
    <row r="53" spans="1:21" x14ac:dyDescent="0.25">
      <c r="A53" s="2" t="s">
        <v>42</v>
      </c>
    </row>
    <row r="54" spans="1:21" x14ac:dyDescent="0.25">
      <c r="A54" s="2" t="s">
        <v>40</v>
      </c>
    </row>
    <row r="55" spans="1:21" x14ac:dyDescent="0.25">
      <c r="A55" s="2" t="s">
        <v>35</v>
      </c>
    </row>
    <row r="56" spans="1:21" x14ac:dyDescent="0.25">
      <c r="A56" s="2" t="s">
        <v>36</v>
      </c>
    </row>
  </sheetData>
  <mergeCells count="20">
    <mergeCell ref="B7:E7"/>
    <mergeCell ref="F7:O7"/>
    <mergeCell ref="P7:R7"/>
    <mergeCell ref="A2:R2"/>
    <mergeCell ref="B3:G3"/>
    <mergeCell ref="B4:G4"/>
    <mergeCell ref="B5:G5"/>
    <mergeCell ref="A6:R6"/>
    <mergeCell ref="A45:J45"/>
    <mergeCell ref="A46:J46"/>
    <mergeCell ref="A36:G36"/>
    <mergeCell ref="A37:J37"/>
    <mergeCell ref="A38:F44"/>
    <mergeCell ref="G38:J38"/>
    <mergeCell ref="G39:J39"/>
    <mergeCell ref="G40:J40"/>
    <mergeCell ref="G41:J41"/>
    <mergeCell ref="G42:J42"/>
    <mergeCell ref="G43:J43"/>
    <mergeCell ref="G44:J44"/>
  </mergeCells>
  <pageMargins left="0.25" right="0.25" top="0.75" bottom="0.75" header="0.3" footer="0.3"/>
  <pageSetup paperSize="9" scale="70" fitToHeight="0" orientation="landscape" horizontalDpi="300" verticalDpi="300" r:id="rId1"/>
  <headerFooter alignWithMargins="0">
    <oddFooter>Page &amp;P</oddFooter>
  </headerFooter>
  <rowBreaks count="1" manualBreakCount="1">
    <brk id="1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9"/>
  <sheetViews>
    <sheetView topLeftCell="A78" workbookViewId="0">
      <selection activeCell="G89" sqref="G89"/>
    </sheetView>
  </sheetViews>
  <sheetFormatPr defaultRowHeight="15" x14ac:dyDescent="0.25"/>
  <cols>
    <col min="1" max="1" width="9.140625" style="101"/>
    <col min="2" max="2" width="40" customWidth="1"/>
    <col min="4" max="4" width="13.42578125" style="100" customWidth="1"/>
    <col min="5" max="5" width="16.140625" style="100" customWidth="1"/>
    <col min="6" max="6" width="12.28515625" bestFit="1" customWidth="1"/>
  </cols>
  <sheetData>
    <row r="2" spans="1:6" ht="60" customHeight="1" x14ac:dyDescent="0.25">
      <c r="A2" s="151" t="s">
        <v>88</v>
      </c>
      <c r="B2" s="151"/>
      <c r="C2" s="106" t="s">
        <v>22</v>
      </c>
      <c r="D2" s="107" t="s">
        <v>90</v>
      </c>
      <c r="E2" s="107" t="s">
        <v>180</v>
      </c>
    </row>
    <row r="3" spans="1:6" x14ac:dyDescent="0.25">
      <c r="A3" s="108">
        <v>1</v>
      </c>
      <c r="B3" s="104" t="s">
        <v>178</v>
      </c>
      <c r="C3" s="104">
        <v>94</v>
      </c>
      <c r="D3" s="105">
        <v>4964</v>
      </c>
      <c r="E3" s="105">
        <f>D3*C3</f>
        <v>466616</v>
      </c>
      <c r="F3" s="99"/>
    </row>
    <row r="4" spans="1:6" x14ac:dyDescent="0.25">
      <c r="A4" s="108">
        <v>2</v>
      </c>
      <c r="B4" s="104" t="s">
        <v>100</v>
      </c>
      <c r="C4" s="104">
        <v>94</v>
      </c>
      <c r="D4" s="105">
        <v>3464</v>
      </c>
      <c r="E4" s="105">
        <f t="shared" ref="E4:E67" si="0">D4*C4</f>
        <v>325616</v>
      </c>
    </row>
    <row r="5" spans="1:6" x14ac:dyDescent="0.25">
      <c r="A5" s="108">
        <v>3</v>
      </c>
      <c r="B5" s="104" t="s">
        <v>101</v>
      </c>
      <c r="C5" s="104">
        <v>94</v>
      </c>
      <c r="D5" s="105">
        <v>3964</v>
      </c>
      <c r="E5" s="105">
        <f t="shared" si="0"/>
        <v>372616</v>
      </c>
    </row>
    <row r="6" spans="1:6" x14ac:dyDescent="0.25">
      <c r="A6" s="108">
        <v>4</v>
      </c>
      <c r="B6" s="104" t="s">
        <v>102</v>
      </c>
      <c r="C6" s="104">
        <v>94</v>
      </c>
      <c r="D6" s="105">
        <v>3464</v>
      </c>
      <c r="E6" s="105">
        <f t="shared" si="0"/>
        <v>325616</v>
      </c>
    </row>
    <row r="7" spans="1:6" x14ac:dyDescent="0.25">
      <c r="A7" s="108">
        <v>5</v>
      </c>
      <c r="B7" s="104" t="s">
        <v>103</v>
      </c>
      <c r="C7" s="104">
        <v>94</v>
      </c>
      <c r="D7" s="105">
        <v>2963</v>
      </c>
      <c r="E7" s="105">
        <f t="shared" si="0"/>
        <v>278522</v>
      </c>
    </row>
    <row r="8" spans="1:6" x14ac:dyDescent="0.25">
      <c r="A8" s="108">
        <v>6</v>
      </c>
      <c r="B8" s="104" t="s">
        <v>104</v>
      </c>
      <c r="C8" s="104">
        <v>94</v>
      </c>
      <c r="D8" s="105">
        <v>2960</v>
      </c>
      <c r="E8" s="105">
        <f t="shared" si="0"/>
        <v>278240</v>
      </c>
    </row>
    <row r="9" spans="1:6" x14ac:dyDescent="0.25">
      <c r="A9" s="108">
        <v>7</v>
      </c>
      <c r="B9" s="104" t="s">
        <v>105</v>
      </c>
      <c r="C9" s="104">
        <v>94</v>
      </c>
      <c r="D9" s="105">
        <v>3464</v>
      </c>
      <c r="E9" s="105">
        <f t="shared" si="0"/>
        <v>325616</v>
      </c>
    </row>
    <row r="10" spans="1:6" x14ac:dyDescent="0.25">
      <c r="A10" s="108">
        <v>8</v>
      </c>
      <c r="B10" s="104" t="s">
        <v>106</v>
      </c>
      <c r="C10" s="104">
        <v>94</v>
      </c>
      <c r="D10" s="105">
        <v>4964</v>
      </c>
      <c r="E10" s="105">
        <f t="shared" si="0"/>
        <v>466616</v>
      </c>
    </row>
    <row r="11" spans="1:6" x14ac:dyDescent="0.25">
      <c r="A11" s="108">
        <v>9</v>
      </c>
      <c r="B11" s="104" t="s">
        <v>107</v>
      </c>
      <c r="C11" s="104">
        <v>94</v>
      </c>
      <c r="D11" s="105">
        <v>4323</v>
      </c>
      <c r="E11" s="105">
        <f t="shared" si="0"/>
        <v>406362</v>
      </c>
    </row>
    <row r="12" spans="1:6" x14ac:dyDescent="0.25">
      <c r="A12" s="108">
        <v>10</v>
      </c>
      <c r="B12" s="104" t="s">
        <v>108</v>
      </c>
      <c r="C12" s="104">
        <v>94</v>
      </c>
      <c r="D12" s="105">
        <v>3964</v>
      </c>
      <c r="E12" s="105">
        <f t="shared" si="0"/>
        <v>372616</v>
      </c>
    </row>
    <row r="13" spans="1:6" x14ac:dyDescent="0.25">
      <c r="A13" s="108">
        <v>11</v>
      </c>
      <c r="B13" s="104" t="s">
        <v>109</v>
      </c>
      <c r="C13" s="104">
        <v>94</v>
      </c>
      <c r="D13" s="105">
        <v>2464</v>
      </c>
      <c r="E13" s="105">
        <f t="shared" si="0"/>
        <v>231616</v>
      </c>
    </row>
    <row r="14" spans="1:6" x14ac:dyDescent="0.25">
      <c r="A14" s="108">
        <v>12</v>
      </c>
      <c r="B14" s="104" t="s">
        <v>110</v>
      </c>
      <c r="C14" s="104">
        <v>94</v>
      </c>
      <c r="D14" s="105">
        <v>2964</v>
      </c>
      <c r="E14" s="105">
        <f t="shared" si="0"/>
        <v>278616</v>
      </c>
    </row>
    <row r="15" spans="1:6" x14ac:dyDescent="0.25">
      <c r="A15" s="108">
        <v>13</v>
      </c>
      <c r="B15" s="104" t="s">
        <v>111</v>
      </c>
      <c r="C15" s="104">
        <v>94</v>
      </c>
      <c r="D15" s="105">
        <v>3464</v>
      </c>
      <c r="E15" s="105">
        <f t="shared" si="0"/>
        <v>325616</v>
      </c>
    </row>
    <row r="16" spans="1:6" x14ac:dyDescent="0.25">
      <c r="A16" s="108">
        <v>14</v>
      </c>
      <c r="B16" s="104" t="s">
        <v>112</v>
      </c>
      <c r="C16" s="104">
        <v>94</v>
      </c>
      <c r="D16" s="105">
        <v>5464</v>
      </c>
      <c r="E16" s="105">
        <f t="shared" si="0"/>
        <v>513616</v>
      </c>
    </row>
    <row r="17" spans="1:5" x14ac:dyDescent="0.25">
      <c r="A17" s="108">
        <v>15</v>
      </c>
      <c r="B17" s="104" t="s">
        <v>113</v>
      </c>
      <c r="C17" s="104">
        <v>94</v>
      </c>
      <c r="D17" s="105">
        <v>3964</v>
      </c>
      <c r="E17" s="105">
        <f t="shared" si="0"/>
        <v>372616</v>
      </c>
    </row>
    <row r="18" spans="1:5" x14ac:dyDescent="0.25">
      <c r="A18" s="108">
        <v>16</v>
      </c>
      <c r="B18" s="104" t="s">
        <v>114</v>
      </c>
      <c r="C18" s="104">
        <v>94</v>
      </c>
      <c r="D18" s="105">
        <v>3964</v>
      </c>
      <c r="E18" s="105">
        <f t="shared" si="0"/>
        <v>372616</v>
      </c>
    </row>
    <row r="19" spans="1:5" x14ac:dyDescent="0.25">
      <c r="A19" s="108">
        <v>17</v>
      </c>
      <c r="B19" s="104" t="s">
        <v>115</v>
      </c>
      <c r="C19" s="104">
        <v>94</v>
      </c>
      <c r="D19" s="105">
        <v>3964</v>
      </c>
      <c r="E19" s="105">
        <f t="shared" si="0"/>
        <v>372616</v>
      </c>
    </row>
    <row r="20" spans="1:5" x14ac:dyDescent="0.25">
      <c r="A20" s="108">
        <v>18</v>
      </c>
      <c r="B20" s="104" t="s">
        <v>116</v>
      </c>
      <c r="C20" s="104">
        <v>94</v>
      </c>
      <c r="D20" s="105">
        <v>3464</v>
      </c>
      <c r="E20" s="105">
        <f t="shared" si="0"/>
        <v>325616</v>
      </c>
    </row>
    <row r="21" spans="1:5" x14ac:dyDescent="0.25">
      <c r="A21" s="108">
        <v>19</v>
      </c>
      <c r="B21" s="104" t="s">
        <v>117</v>
      </c>
      <c r="C21" s="104">
        <v>94</v>
      </c>
      <c r="D21" s="105">
        <v>4964</v>
      </c>
      <c r="E21" s="105">
        <f t="shared" si="0"/>
        <v>466616</v>
      </c>
    </row>
    <row r="22" spans="1:5" x14ac:dyDescent="0.25">
      <c r="A22" s="108">
        <v>20</v>
      </c>
      <c r="B22" s="104" t="s">
        <v>118</v>
      </c>
      <c r="C22" s="104">
        <v>94</v>
      </c>
      <c r="D22" s="105">
        <v>4964</v>
      </c>
      <c r="E22" s="105">
        <f t="shared" si="0"/>
        <v>466616</v>
      </c>
    </row>
    <row r="23" spans="1:5" x14ac:dyDescent="0.25">
      <c r="A23" s="108">
        <v>21</v>
      </c>
      <c r="B23" s="104" t="s">
        <v>119</v>
      </c>
      <c r="C23" s="104">
        <v>94</v>
      </c>
      <c r="D23" s="105">
        <v>4964</v>
      </c>
      <c r="E23" s="105">
        <f t="shared" si="0"/>
        <v>466616</v>
      </c>
    </row>
    <row r="24" spans="1:5" x14ac:dyDescent="0.25">
      <c r="A24" s="108">
        <v>22</v>
      </c>
      <c r="B24" s="104" t="s">
        <v>120</v>
      </c>
      <c r="C24" s="104">
        <v>94</v>
      </c>
      <c r="D24" s="105">
        <v>3464</v>
      </c>
      <c r="E24" s="105">
        <f t="shared" si="0"/>
        <v>325616</v>
      </c>
    </row>
    <row r="25" spans="1:5" x14ac:dyDescent="0.25">
      <c r="A25" s="108">
        <v>23</v>
      </c>
      <c r="B25" s="104" t="s">
        <v>121</v>
      </c>
      <c r="C25" s="104">
        <v>94</v>
      </c>
      <c r="D25" s="105">
        <v>4064</v>
      </c>
      <c r="E25" s="105">
        <f t="shared" si="0"/>
        <v>382016</v>
      </c>
    </row>
    <row r="26" spans="1:5" x14ac:dyDescent="0.25">
      <c r="A26" s="108">
        <v>24</v>
      </c>
      <c r="B26" s="104" t="s">
        <v>122</v>
      </c>
      <c r="C26" s="104">
        <v>94</v>
      </c>
      <c r="D26" s="105">
        <v>4964</v>
      </c>
      <c r="E26" s="105">
        <f t="shared" si="0"/>
        <v>466616</v>
      </c>
    </row>
    <row r="27" spans="1:5" x14ac:dyDescent="0.25">
      <c r="A27" s="108">
        <v>25</v>
      </c>
      <c r="B27" s="104" t="s">
        <v>123</v>
      </c>
      <c r="C27" s="104">
        <v>94</v>
      </c>
      <c r="D27" s="105">
        <v>5386</v>
      </c>
      <c r="E27" s="105">
        <f t="shared" si="0"/>
        <v>506284</v>
      </c>
    </row>
    <row r="28" spans="1:5" x14ac:dyDescent="0.25">
      <c r="A28" s="108">
        <v>26</v>
      </c>
      <c r="B28" s="104" t="s">
        <v>124</v>
      </c>
      <c r="C28" s="104">
        <v>94</v>
      </c>
      <c r="D28" s="105">
        <v>5964.1374999999998</v>
      </c>
      <c r="E28" s="105">
        <f t="shared" si="0"/>
        <v>560628.92499999993</v>
      </c>
    </row>
    <row r="29" spans="1:5" x14ac:dyDescent="0.25">
      <c r="A29" s="108">
        <v>27</v>
      </c>
      <c r="B29" s="104" t="s">
        <v>125</v>
      </c>
      <c r="C29" s="104">
        <v>94</v>
      </c>
      <c r="D29" s="105">
        <v>3464</v>
      </c>
      <c r="E29" s="105">
        <f t="shared" si="0"/>
        <v>325616</v>
      </c>
    </row>
    <row r="30" spans="1:5" x14ac:dyDescent="0.25">
      <c r="A30" s="108">
        <v>28</v>
      </c>
      <c r="B30" s="104" t="s">
        <v>126</v>
      </c>
      <c r="C30" s="104">
        <v>94</v>
      </c>
      <c r="D30" s="105">
        <v>5464</v>
      </c>
      <c r="E30" s="105">
        <f t="shared" si="0"/>
        <v>513616</v>
      </c>
    </row>
    <row r="31" spans="1:5" x14ac:dyDescent="0.25">
      <c r="A31" s="108">
        <v>29</v>
      </c>
      <c r="B31" s="104" t="s">
        <v>127</v>
      </c>
      <c r="C31" s="104">
        <v>94</v>
      </c>
      <c r="D31" s="105">
        <v>4964</v>
      </c>
      <c r="E31" s="105">
        <f t="shared" si="0"/>
        <v>466616</v>
      </c>
    </row>
    <row r="32" spans="1:5" x14ac:dyDescent="0.25">
      <c r="A32" s="108">
        <v>30</v>
      </c>
      <c r="B32" s="104" t="s">
        <v>128</v>
      </c>
      <c r="C32" s="104">
        <v>94</v>
      </c>
      <c r="D32" s="105">
        <v>4964</v>
      </c>
      <c r="E32" s="105">
        <f t="shared" si="0"/>
        <v>466616</v>
      </c>
    </row>
    <row r="33" spans="1:5" x14ac:dyDescent="0.25">
      <c r="A33" s="108">
        <v>31</v>
      </c>
      <c r="B33" s="104" t="s">
        <v>129</v>
      </c>
      <c r="C33" s="104">
        <v>94</v>
      </c>
      <c r="D33" s="105">
        <v>1964</v>
      </c>
      <c r="E33" s="105">
        <f t="shared" si="0"/>
        <v>184616</v>
      </c>
    </row>
    <row r="34" spans="1:5" x14ac:dyDescent="0.25">
      <c r="A34" s="108">
        <v>32</v>
      </c>
      <c r="B34" s="104" t="s">
        <v>130</v>
      </c>
      <c r="C34" s="104">
        <v>94</v>
      </c>
      <c r="D34" s="105">
        <v>1963</v>
      </c>
      <c r="E34" s="105">
        <f t="shared" si="0"/>
        <v>184522</v>
      </c>
    </row>
    <row r="35" spans="1:5" x14ac:dyDescent="0.25">
      <c r="A35" s="108">
        <v>33</v>
      </c>
      <c r="B35" s="104" t="s">
        <v>131</v>
      </c>
      <c r="C35" s="104">
        <v>94</v>
      </c>
      <c r="D35" s="105">
        <v>1963</v>
      </c>
      <c r="E35" s="105">
        <f t="shared" si="0"/>
        <v>184522</v>
      </c>
    </row>
    <row r="36" spans="1:5" ht="26.25" customHeight="1" x14ac:dyDescent="0.25">
      <c r="A36" s="108">
        <v>34</v>
      </c>
      <c r="B36" s="104" t="s">
        <v>132</v>
      </c>
      <c r="C36" s="104">
        <v>94</v>
      </c>
      <c r="D36" s="105">
        <v>4963</v>
      </c>
      <c r="E36" s="105">
        <f t="shared" si="0"/>
        <v>466522</v>
      </c>
    </row>
    <row r="37" spans="1:5" x14ac:dyDescent="0.25">
      <c r="A37" s="108">
        <v>35</v>
      </c>
      <c r="B37" s="104" t="s">
        <v>133</v>
      </c>
      <c r="C37" s="104">
        <v>94</v>
      </c>
      <c r="D37" s="105">
        <v>1963</v>
      </c>
      <c r="E37" s="105">
        <f t="shared" si="0"/>
        <v>184522</v>
      </c>
    </row>
    <row r="38" spans="1:5" x14ac:dyDescent="0.25">
      <c r="A38" s="108">
        <v>36</v>
      </c>
      <c r="B38" s="104" t="s">
        <v>134</v>
      </c>
      <c r="C38" s="104">
        <v>94</v>
      </c>
      <c r="D38" s="105">
        <v>1963</v>
      </c>
      <c r="E38" s="105">
        <f t="shared" si="0"/>
        <v>184522</v>
      </c>
    </row>
    <row r="39" spans="1:5" x14ac:dyDescent="0.25">
      <c r="A39" s="108">
        <v>37</v>
      </c>
      <c r="B39" s="104" t="s">
        <v>135</v>
      </c>
      <c r="C39" s="104">
        <v>94</v>
      </c>
      <c r="D39" s="105">
        <v>1963</v>
      </c>
      <c r="E39" s="105">
        <f t="shared" si="0"/>
        <v>184522</v>
      </c>
    </row>
    <row r="40" spans="1:5" x14ac:dyDescent="0.25">
      <c r="A40" s="108">
        <v>38</v>
      </c>
      <c r="B40" s="104" t="s">
        <v>136</v>
      </c>
      <c r="C40" s="104">
        <v>94</v>
      </c>
      <c r="D40" s="105">
        <v>3463</v>
      </c>
      <c r="E40" s="105">
        <f t="shared" si="0"/>
        <v>325522</v>
      </c>
    </row>
    <row r="41" spans="1:5" x14ac:dyDescent="0.25">
      <c r="A41" s="108">
        <v>39</v>
      </c>
      <c r="B41" s="104" t="s">
        <v>137</v>
      </c>
      <c r="C41" s="104">
        <v>94</v>
      </c>
      <c r="D41" s="105">
        <v>5963</v>
      </c>
      <c r="E41" s="105">
        <f t="shared" si="0"/>
        <v>560522</v>
      </c>
    </row>
    <row r="42" spans="1:5" x14ac:dyDescent="0.25">
      <c r="A42" s="108">
        <v>40</v>
      </c>
      <c r="B42" s="104" t="s">
        <v>138</v>
      </c>
      <c r="C42" s="104">
        <v>94</v>
      </c>
      <c r="D42" s="105">
        <v>1963</v>
      </c>
      <c r="E42" s="105">
        <f t="shared" si="0"/>
        <v>184522</v>
      </c>
    </row>
    <row r="43" spans="1:5" x14ac:dyDescent="0.25">
      <c r="A43" s="108">
        <v>41</v>
      </c>
      <c r="B43" s="104" t="s">
        <v>139</v>
      </c>
      <c r="C43" s="104">
        <v>94</v>
      </c>
      <c r="D43" s="105">
        <v>5963</v>
      </c>
      <c r="E43" s="105">
        <f t="shared" si="0"/>
        <v>560522</v>
      </c>
    </row>
    <row r="44" spans="1:5" x14ac:dyDescent="0.25">
      <c r="A44" s="108">
        <v>42</v>
      </c>
      <c r="B44" s="104" t="s">
        <v>140</v>
      </c>
      <c r="C44" s="104">
        <v>94</v>
      </c>
      <c r="D44" s="105">
        <v>1963</v>
      </c>
      <c r="E44" s="105">
        <f t="shared" si="0"/>
        <v>184522</v>
      </c>
    </row>
    <row r="45" spans="1:5" x14ac:dyDescent="0.25">
      <c r="A45" s="108">
        <v>43</v>
      </c>
      <c r="B45" s="104" t="s">
        <v>141</v>
      </c>
      <c r="C45" s="104">
        <v>94</v>
      </c>
      <c r="D45" s="105">
        <v>1963</v>
      </c>
      <c r="E45" s="105">
        <f t="shared" si="0"/>
        <v>184522</v>
      </c>
    </row>
    <row r="46" spans="1:5" x14ac:dyDescent="0.25">
      <c r="A46" s="108">
        <v>44</v>
      </c>
      <c r="B46" s="104" t="s">
        <v>142</v>
      </c>
      <c r="C46" s="104">
        <v>94</v>
      </c>
      <c r="D46" s="105">
        <v>5863.1374999999998</v>
      </c>
      <c r="E46" s="105">
        <f t="shared" si="0"/>
        <v>551134.92499999993</v>
      </c>
    </row>
    <row r="47" spans="1:5" x14ac:dyDescent="0.25">
      <c r="A47" s="108">
        <v>45</v>
      </c>
      <c r="B47" s="104" t="s">
        <v>143</v>
      </c>
      <c r="C47" s="104">
        <v>94</v>
      </c>
      <c r="D47" s="105">
        <v>4963</v>
      </c>
      <c r="E47" s="105">
        <f t="shared" si="0"/>
        <v>466522</v>
      </c>
    </row>
    <row r="48" spans="1:5" x14ac:dyDescent="0.25">
      <c r="A48" s="108">
        <v>46</v>
      </c>
      <c r="B48" s="104" t="s">
        <v>144</v>
      </c>
      <c r="C48" s="104">
        <v>94</v>
      </c>
      <c r="D48" s="105">
        <v>4963</v>
      </c>
      <c r="E48" s="105">
        <f t="shared" si="0"/>
        <v>466522</v>
      </c>
    </row>
    <row r="49" spans="1:5" x14ac:dyDescent="0.25">
      <c r="A49" s="108">
        <v>47</v>
      </c>
      <c r="B49" s="104" t="s">
        <v>145</v>
      </c>
      <c r="C49" s="104">
        <v>94</v>
      </c>
      <c r="D49" s="105">
        <v>5658</v>
      </c>
      <c r="E49" s="105">
        <f t="shared" si="0"/>
        <v>531852</v>
      </c>
    </row>
    <row r="50" spans="1:5" x14ac:dyDescent="0.25">
      <c r="A50" s="108">
        <v>48</v>
      </c>
      <c r="B50" s="104" t="s">
        <v>146</v>
      </c>
      <c r="C50" s="104">
        <v>94</v>
      </c>
      <c r="D50" s="105">
        <v>5963</v>
      </c>
      <c r="E50" s="105">
        <f t="shared" si="0"/>
        <v>560522</v>
      </c>
    </row>
    <row r="51" spans="1:5" x14ac:dyDescent="0.25">
      <c r="A51" s="108">
        <v>49</v>
      </c>
      <c r="B51" s="104" t="s">
        <v>147</v>
      </c>
      <c r="C51" s="104">
        <v>94</v>
      </c>
      <c r="D51" s="105">
        <v>4963</v>
      </c>
      <c r="E51" s="105">
        <f t="shared" si="0"/>
        <v>466522</v>
      </c>
    </row>
    <row r="52" spans="1:5" x14ac:dyDescent="0.25">
      <c r="A52" s="108">
        <v>50</v>
      </c>
      <c r="B52" s="104" t="s">
        <v>148</v>
      </c>
      <c r="C52" s="104">
        <v>94</v>
      </c>
      <c r="D52" s="105">
        <v>2656</v>
      </c>
      <c r="E52" s="105">
        <f t="shared" si="0"/>
        <v>249664</v>
      </c>
    </row>
    <row r="53" spans="1:5" x14ac:dyDescent="0.25">
      <c r="A53" s="108">
        <v>51</v>
      </c>
      <c r="B53" s="104" t="s">
        <v>149</v>
      </c>
      <c r="C53" s="104">
        <v>94</v>
      </c>
      <c r="D53" s="105">
        <v>4463</v>
      </c>
      <c r="E53" s="105">
        <f t="shared" si="0"/>
        <v>419522</v>
      </c>
    </row>
    <row r="54" spans="1:5" x14ac:dyDescent="0.25">
      <c r="A54" s="108">
        <v>52</v>
      </c>
      <c r="B54" s="104" t="s">
        <v>150</v>
      </c>
      <c r="C54" s="104">
        <v>94</v>
      </c>
      <c r="D54" s="105">
        <v>5463</v>
      </c>
      <c r="E54" s="105">
        <f t="shared" si="0"/>
        <v>513522</v>
      </c>
    </row>
    <row r="55" spans="1:5" x14ac:dyDescent="0.25">
      <c r="A55" s="108">
        <v>53</v>
      </c>
      <c r="B55" s="104" t="s">
        <v>151</v>
      </c>
      <c r="C55" s="104">
        <v>94</v>
      </c>
      <c r="D55" s="105">
        <v>3463</v>
      </c>
      <c r="E55" s="105">
        <f t="shared" si="0"/>
        <v>325522</v>
      </c>
    </row>
    <row r="56" spans="1:5" x14ac:dyDescent="0.25">
      <c r="A56" s="108">
        <v>54</v>
      </c>
      <c r="B56" s="104" t="s">
        <v>152</v>
      </c>
      <c r="C56" s="104">
        <v>94</v>
      </c>
      <c r="D56" s="105">
        <v>3963</v>
      </c>
      <c r="E56" s="105">
        <f t="shared" si="0"/>
        <v>372522</v>
      </c>
    </row>
    <row r="57" spans="1:5" x14ac:dyDescent="0.25">
      <c r="A57" s="108">
        <v>55</v>
      </c>
      <c r="B57" s="104" t="s">
        <v>153</v>
      </c>
      <c r="C57" s="104">
        <v>94</v>
      </c>
      <c r="D57" s="105">
        <v>4963</v>
      </c>
      <c r="E57" s="105">
        <f t="shared" si="0"/>
        <v>466522</v>
      </c>
    </row>
    <row r="58" spans="1:5" ht="13.5" customHeight="1" x14ac:dyDescent="0.25">
      <c r="A58" s="108">
        <v>56</v>
      </c>
      <c r="B58" s="104" t="s">
        <v>154</v>
      </c>
      <c r="C58" s="104">
        <v>94</v>
      </c>
      <c r="D58" s="105">
        <v>5463.1374999999998</v>
      </c>
      <c r="E58" s="105">
        <f t="shared" si="0"/>
        <v>513534.92499999999</v>
      </c>
    </row>
    <row r="59" spans="1:5" x14ac:dyDescent="0.25">
      <c r="A59" s="108">
        <v>57</v>
      </c>
      <c r="B59" s="104" t="s">
        <v>155</v>
      </c>
      <c r="C59" s="104">
        <v>94</v>
      </c>
      <c r="D59" s="105">
        <v>4463</v>
      </c>
      <c r="E59" s="105">
        <f t="shared" si="0"/>
        <v>419522</v>
      </c>
    </row>
    <row r="60" spans="1:5" ht="17.25" customHeight="1" x14ac:dyDescent="0.25">
      <c r="A60" s="108">
        <v>58</v>
      </c>
      <c r="B60" s="104" t="s">
        <v>156</v>
      </c>
      <c r="C60" s="104">
        <v>94</v>
      </c>
      <c r="D60" s="105">
        <v>4963</v>
      </c>
      <c r="E60" s="105">
        <f t="shared" si="0"/>
        <v>466522</v>
      </c>
    </row>
    <row r="61" spans="1:5" x14ac:dyDescent="0.25">
      <c r="A61" s="108">
        <v>59</v>
      </c>
      <c r="B61" s="104" t="s">
        <v>157</v>
      </c>
      <c r="C61" s="104">
        <v>94</v>
      </c>
      <c r="D61" s="105">
        <v>5463</v>
      </c>
      <c r="E61" s="105">
        <f t="shared" si="0"/>
        <v>513522</v>
      </c>
    </row>
    <row r="62" spans="1:5" x14ac:dyDescent="0.25">
      <c r="A62" s="108">
        <v>60</v>
      </c>
      <c r="B62" s="104" t="s">
        <v>158</v>
      </c>
      <c r="C62" s="104">
        <v>94</v>
      </c>
      <c r="D62" s="105">
        <v>4963</v>
      </c>
      <c r="E62" s="105">
        <f t="shared" si="0"/>
        <v>466522</v>
      </c>
    </row>
    <row r="63" spans="1:5" x14ac:dyDescent="0.25">
      <c r="A63" s="108">
        <v>61</v>
      </c>
      <c r="B63" s="104" t="s">
        <v>159</v>
      </c>
      <c r="C63" s="104">
        <v>94</v>
      </c>
      <c r="D63" s="105">
        <v>3963</v>
      </c>
      <c r="E63" s="105">
        <f t="shared" si="0"/>
        <v>372522</v>
      </c>
    </row>
    <row r="64" spans="1:5" x14ac:dyDescent="0.25">
      <c r="A64" s="108">
        <v>62</v>
      </c>
      <c r="B64" s="104" t="s">
        <v>160</v>
      </c>
      <c r="C64" s="104">
        <v>94</v>
      </c>
      <c r="D64" s="105">
        <v>3663</v>
      </c>
      <c r="E64" s="105">
        <f t="shared" si="0"/>
        <v>344322</v>
      </c>
    </row>
    <row r="65" spans="1:5" ht="16.5" customHeight="1" x14ac:dyDescent="0.25">
      <c r="A65" s="108">
        <v>63</v>
      </c>
      <c r="B65" s="104" t="s">
        <v>161</v>
      </c>
      <c r="C65" s="104">
        <v>94</v>
      </c>
      <c r="D65" s="105">
        <v>4965</v>
      </c>
      <c r="E65" s="105">
        <f t="shared" si="0"/>
        <v>466710</v>
      </c>
    </row>
    <row r="66" spans="1:5" x14ac:dyDescent="0.25">
      <c r="A66" s="108">
        <v>64</v>
      </c>
      <c r="B66" s="104" t="s">
        <v>162</v>
      </c>
      <c r="C66" s="104">
        <v>94</v>
      </c>
      <c r="D66" s="105">
        <v>3963</v>
      </c>
      <c r="E66" s="105">
        <f t="shared" si="0"/>
        <v>372522</v>
      </c>
    </row>
    <row r="67" spans="1:5" x14ac:dyDescent="0.25">
      <c r="A67" s="108">
        <v>65</v>
      </c>
      <c r="B67" s="104" t="s">
        <v>89</v>
      </c>
      <c r="C67" s="104">
        <v>94</v>
      </c>
      <c r="D67" s="105">
        <v>2463</v>
      </c>
      <c r="E67" s="105">
        <f t="shared" si="0"/>
        <v>231522</v>
      </c>
    </row>
    <row r="68" spans="1:5" x14ac:dyDescent="0.25">
      <c r="A68" s="108">
        <v>66</v>
      </c>
      <c r="B68" s="104" t="s">
        <v>163</v>
      </c>
      <c r="C68" s="104">
        <v>94</v>
      </c>
      <c r="D68" s="105">
        <v>2963.1374999999998</v>
      </c>
      <c r="E68" s="105">
        <f t="shared" ref="E68:E88" si="1">D68*C68</f>
        <v>278534.92499999999</v>
      </c>
    </row>
    <row r="69" spans="1:5" x14ac:dyDescent="0.25">
      <c r="A69" s="108">
        <v>67</v>
      </c>
      <c r="B69" s="104" t="s">
        <v>164</v>
      </c>
      <c r="C69" s="104">
        <v>94</v>
      </c>
      <c r="D69" s="105">
        <v>3961</v>
      </c>
      <c r="E69" s="105">
        <f t="shared" si="1"/>
        <v>372334</v>
      </c>
    </row>
    <row r="70" spans="1:5" x14ac:dyDescent="0.25">
      <c r="A70" s="108">
        <v>68</v>
      </c>
      <c r="B70" s="104" t="s">
        <v>165</v>
      </c>
      <c r="C70" s="104">
        <v>94</v>
      </c>
      <c r="D70" s="105">
        <v>5015</v>
      </c>
      <c r="E70" s="105">
        <f t="shared" si="1"/>
        <v>471410</v>
      </c>
    </row>
    <row r="71" spans="1:5" x14ac:dyDescent="0.25">
      <c r="A71" s="108">
        <v>69</v>
      </c>
      <c r="B71" s="104" t="s">
        <v>166</v>
      </c>
      <c r="C71" s="104">
        <v>94</v>
      </c>
      <c r="D71" s="105">
        <v>4961</v>
      </c>
      <c r="E71" s="105">
        <f t="shared" si="1"/>
        <v>466334</v>
      </c>
    </row>
    <row r="72" spans="1:5" ht="15" customHeight="1" x14ac:dyDescent="0.25">
      <c r="A72" s="108">
        <v>70</v>
      </c>
      <c r="B72" s="104" t="s">
        <v>167</v>
      </c>
      <c r="C72" s="104">
        <v>94</v>
      </c>
      <c r="D72" s="105">
        <v>4963</v>
      </c>
      <c r="E72" s="105">
        <f t="shared" si="1"/>
        <v>466522</v>
      </c>
    </row>
    <row r="73" spans="1:5" x14ac:dyDescent="0.25">
      <c r="A73" s="108">
        <v>71</v>
      </c>
      <c r="B73" s="104" t="s">
        <v>168</v>
      </c>
      <c r="C73" s="104">
        <v>94</v>
      </c>
      <c r="D73" s="105">
        <v>3963</v>
      </c>
      <c r="E73" s="105">
        <f t="shared" si="1"/>
        <v>372522</v>
      </c>
    </row>
    <row r="74" spans="1:5" x14ac:dyDescent="0.25">
      <c r="A74" s="108">
        <v>72</v>
      </c>
      <c r="B74" s="104" t="s">
        <v>169</v>
      </c>
      <c r="C74" s="104">
        <v>94</v>
      </c>
      <c r="D74" s="105">
        <v>1963</v>
      </c>
      <c r="E74" s="105">
        <f t="shared" si="1"/>
        <v>184522</v>
      </c>
    </row>
    <row r="75" spans="1:5" x14ac:dyDescent="0.25">
      <c r="A75" s="108">
        <v>73</v>
      </c>
      <c r="B75" s="104" t="s">
        <v>170</v>
      </c>
      <c r="C75" s="104">
        <v>94</v>
      </c>
      <c r="D75" s="105">
        <v>1963</v>
      </c>
      <c r="E75" s="105">
        <f t="shared" si="1"/>
        <v>184522</v>
      </c>
    </row>
    <row r="76" spans="1:5" x14ac:dyDescent="0.25">
      <c r="A76" s="108">
        <v>74</v>
      </c>
      <c r="B76" s="104" t="s">
        <v>171</v>
      </c>
      <c r="C76" s="104">
        <v>94</v>
      </c>
      <c r="D76" s="105">
        <v>1963</v>
      </c>
      <c r="E76" s="105">
        <f t="shared" si="1"/>
        <v>184522</v>
      </c>
    </row>
    <row r="77" spans="1:5" x14ac:dyDescent="0.25">
      <c r="A77" s="108">
        <v>75</v>
      </c>
      <c r="B77" s="104" t="s">
        <v>172</v>
      </c>
      <c r="C77" s="104">
        <v>94</v>
      </c>
      <c r="D77" s="105">
        <v>2964</v>
      </c>
      <c r="E77" s="105">
        <f t="shared" si="1"/>
        <v>278616</v>
      </c>
    </row>
    <row r="78" spans="1:5" x14ac:dyDescent="0.25">
      <c r="A78" s="108">
        <v>76</v>
      </c>
      <c r="B78" s="104" t="s">
        <v>173</v>
      </c>
      <c r="C78" s="104">
        <v>94</v>
      </c>
      <c r="D78" s="105">
        <v>4959</v>
      </c>
      <c r="E78" s="105">
        <f t="shared" si="1"/>
        <v>466146</v>
      </c>
    </row>
    <row r="79" spans="1:5" x14ac:dyDescent="0.25">
      <c r="A79" s="108">
        <v>77</v>
      </c>
      <c r="B79" s="104" t="s">
        <v>174</v>
      </c>
      <c r="C79" s="104">
        <v>94</v>
      </c>
      <c r="D79" s="105">
        <v>3664</v>
      </c>
      <c r="E79" s="105">
        <f t="shared" si="1"/>
        <v>344416</v>
      </c>
    </row>
    <row r="80" spans="1:5" x14ac:dyDescent="0.25">
      <c r="A80" s="108">
        <v>78</v>
      </c>
      <c r="B80" s="104" t="s">
        <v>175</v>
      </c>
      <c r="C80" s="104">
        <v>94</v>
      </c>
      <c r="D80" s="105">
        <v>3663</v>
      </c>
      <c r="E80" s="105">
        <f t="shared" si="1"/>
        <v>344322</v>
      </c>
    </row>
    <row r="81" spans="1:5" x14ac:dyDescent="0.25">
      <c r="A81" s="108">
        <v>79</v>
      </c>
      <c r="B81" s="104" t="s">
        <v>176</v>
      </c>
      <c r="C81" s="104">
        <v>94</v>
      </c>
      <c r="D81" s="105">
        <v>2963</v>
      </c>
      <c r="E81" s="105">
        <f t="shared" si="1"/>
        <v>278522</v>
      </c>
    </row>
    <row r="82" spans="1:5" x14ac:dyDescent="0.25">
      <c r="A82" s="108">
        <v>80</v>
      </c>
      <c r="B82" s="104" t="s">
        <v>177</v>
      </c>
      <c r="C82" s="104">
        <v>94</v>
      </c>
      <c r="D82" s="105">
        <v>2963</v>
      </c>
      <c r="E82" s="105">
        <f t="shared" si="1"/>
        <v>278522</v>
      </c>
    </row>
    <row r="83" spans="1:5" x14ac:dyDescent="0.25">
      <c r="A83" s="108">
        <v>81</v>
      </c>
      <c r="B83" s="104" t="s">
        <v>179</v>
      </c>
      <c r="C83" s="104">
        <v>94</v>
      </c>
      <c r="D83" s="109">
        <v>28230</v>
      </c>
      <c r="E83" s="105">
        <f>D83*C83</f>
        <v>2653620</v>
      </c>
    </row>
    <row r="84" spans="1:5" x14ac:dyDescent="0.25">
      <c r="A84" s="108">
        <v>82</v>
      </c>
      <c r="B84" s="104" t="s">
        <v>91</v>
      </c>
      <c r="C84" s="104">
        <v>94</v>
      </c>
      <c r="D84" s="109">
        <v>8000</v>
      </c>
      <c r="E84" s="105">
        <f t="shared" si="1"/>
        <v>752000</v>
      </c>
    </row>
    <row r="85" spans="1:5" x14ac:dyDescent="0.25">
      <c r="A85" s="108">
        <v>83</v>
      </c>
      <c r="B85" s="104" t="s">
        <v>92</v>
      </c>
      <c r="C85" s="104">
        <v>94</v>
      </c>
      <c r="D85" s="109">
        <v>3500</v>
      </c>
      <c r="E85" s="105">
        <f t="shared" si="1"/>
        <v>329000</v>
      </c>
    </row>
    <row r="86" spans="1:5" x14ac:dyDescent="0.25">
      <c r="A86" s="108">
        <v>84</v>
      </c>
      <c r="B86" s="104" t="s">
        <v>93</v>
      </c>
      <c r="C86" s="104">
        <v>94</v>
      </c>
      <c r="D86" s="109">
        <v>1500</v>
      </c>
      <c r="E86" s="105">
        <f t="shared" si="1"/>
        <v>141000</v>
      </c>
    </row>
    <row r="87" spans="1:5" x14ac:dyDescent="0.25">
      <c r="A87" s="108">
        <v>85</v>
      </c>
      <c r="B87" s="104" t="s">
        <v>94</v>
      </c>
      <c r="C87" s="104">
        <v>94</v>
      </c>
      <c r="D87" s="109">
        <v>3000</v>
      </c>
      <c r="E87" s="105">
        <f t="shared" si="1"/>
        <v>282000</v>
      </c>
    </row>
    <row r="88" spans="1:5" x14ac:dyDescent="0.25">
      <c r="A88" s="108">
        <v>86</v>
      </c>
      <c r="B88" s="104" t="s">
        <v>95</v>
      </c>
      <c r="C88" s="104">
        <v>94</v>
      </c>
      <c r="D88" s="110">
        <v>1500</v>
      </c>
      <c r="E88" s="105">
        <f t="shared" si="1"/>
        <v>141000</v>
      </c>
    </row>
    <row r="89" spans="1:5" x14ac:dyDescent="0.25">
      <c r="A89" s="111"/>
      <c r="B89" s="102"/>
      <c r="C89" s="102"/>
      <c r="D89" s="103">
        <f>SUM(D3:D88)</f>
        <v>364113.55000000005</v>
      </c>
      <c r="E89" s="103">
        <v>34226716</v>
      </c>
    </row>
  </sheetData>
  <mergeCells count="1">
    <mergeCell ref="A2:B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2:U56"/>
  <sheetViews>
    <sheetView tabSelected="1" zoomScale="80" zoomScaleNormal="80" workbookViewId="0">
      <pane ySplit="8" topLeftCell="A47" activePane="bottomLeft" state="frozen"/>
      <selection pane="bottomLeft" activeCell="B4" sqref="B4:G4"/>
    </sheetView>
  </sheetViews>
  <sheetFormatPr defaultColWidth="11.42578125" defaultRowHeight="12.75" x14ac:dyDescent="0.25"/>
  <cols>
    <col min="1" max="1" width="28.7109375" style="6" customWidth="1"/>
    <col min="2" max="3" width="3.28515625" style="6" customWidth="1"/>
    <col min="4" max="5" width="3.42578125" style="6" customWidth="1"/>
    <col min="6" max="6" width="4.85546875" style="21" customWidth="1"/>
    <col min="7" max="7" width="48.140625" style="6" customWidth="1"/>
    <col min="8" max="8" width="9" style="6" customWidth="1"/>
    <col min="9" max="9" width="10.42578125" style="21" customWidth="1"/>
    <col min="10" max="10" width="14.5703125" style="95" customWidth="1"/>
    <col min="11" max="11" width="15.85546875" style="6" customWidth="1"/>
    <col min="12" max="12" width="16.7109375" style="6" customWidth="1"/>
    <col min="13" max="13" width="14.42578125" style="6" customWidth="1"/>
    <col min="14" max="14" width="15" style="6" customWidth="1"/>
    <col min="15" max="16" width="16.5703125" style="6" bestFit="1" customWidth="1"/>
    <col min="17" max="17" width="9.42578125" style="68" customWidth="1"/>
    <col min="18" max="19" width="9.42578125" style="6" customWidth="1"/>
    <col min="20" max="16384" width="11.42578125" style="6"/>
  </cols>
  <sheetData>
    <row r="2" spans="1:19" ht="18" x14ac:dyDescent="0.25">
      <c r="A2" s="145" t="s">
        <v>54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2"/>
    </row>
    <row r="3" spans="1:19" x14ac:dyDescent="0.25">
      <c r="A3" s="31" t="s">
        <v>29</v>
      </c>
      <c r="B3" s="146" t="s">
        <v>55</v>
      </c>
      <c r="C3" s="146"/>
      <c r="D3" s="146"/>
      <c r="E3" s="146"/>
      <c r="F3" s="146"/>
      <c r="G3" s="146"/>
      <c r="H3" s="23"/>
      <c r="I3" s="23"/>
      <c r="J3" s="85"/>
      <c r="K3" s="23"/>
      <c r="L3" s="23"/>
      <c r="M3" s="23"/>
      <c r="N3" s="23"/>
      <c r="O3" s="23"/>
      <c r="P3" s="23"/>
      <c r="Q3" s="55"/>
      <c r="R3" s="23"/>
      <c r="S3" s="2"/>
    </row>
    <row r="4" spans="1:19" x14ac:dyDescent="0.25">
      <c r="A4" s="31" t="s">
        <v>30</v>
      </c>
      <c r="B4" s="147">
        <f>O46</f>
        <v>49913999.879999995</v>
      </c>
      <c r="C4" s="147"/>
      <c r="D4" s="147"/>
      <c r="E4" s="147"/>
      <c r="F4" s="147"/>
      <c r="G4" s="147"/>
      <c r="H4" s="23"/>
      <c r="I4" s="23"/>
      <c r="J4" s="85"/>
      <c r="K4" s="23"/>
      <c r="L4" s="23"/>
      <c r="M4" s="23"/>
      <c r="N4" s="23"/>
      <c r="O4" s="23"/>
      <c r="P4" s="23"/>
      <c r="Q4" s="55"/>
      <c r="R4" s="23"/>
      <c r="S4" s="2"/>
    </row>
    <row r="5" spans="1:19" ht="13.5" thickBot="1" x14ac:dyDescent="0.3">
      <c r="A5" s="31" t="s">
        <v>32</v>
      </c>
      <c r="B5" s="146" t="s">
        <v>56</v>
      </c>
      <c r="C5" s="146"/>
      <c r="D5" s="146"/>
      <c r="E5" s="146"/>
      <c r="F5" s="146"/>
      <c r="G5" s="146"/>
      <c r="H5" s="23"/>
      <c r="I5" s="23"/>
      <c r="J5" s="85"/>
      <c r="K5" s="23"/>
      <c r="L5" s="23"/>
      <c r="M5" s="23"/>
      <c r="N5" s="23"/>
      <c r="O5" s="23"/>
      <c r="P5" s="23"/>
      <c r="Q5" s="55"/>
      <c r="R5" s="23"/>
      <c r="S5" s="2"/>
    </row>
    <row r="6" spans="1:19" x14ac:dyDescent="0.25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</row>
    <row r="7" spans="1:19" x14ac:dyDescent="0.25">
      <c r="A7" s="32"/>
      <c r="B7" s="143" t="s">
        <v>9</v>
      </c>
      <c r="C7" s="143"/>
      <c r="D7" s="143"/>
      <c r="E7" s="143"/>
      <c r="F7" s="143" t="s">
        <v>4</v>
      </c>
      <c r="G7" s="143"/>
      <c r="H7" s="143"/>
      <c r="I7" s="143"/>
      <c r="J7" s="143"/>
      <c r="K7" s="143"/>
      <c r="L7" s="143"/>
      <c r="M7" s="143"/>
      <c r="N7" s="143"/>
      <c r="O7" s="143"/>
      <c r="P7" s="143" t="s">
        <v>5</v>
      </c>
      <c r="Q7" s="143"/>
      <c r="R7" s="144"/>
    </row>
    <row r="8" spans="1:19" ht="25.5" x14ac:dyDescent="0.25">
      <c r="A8" s="32" t="s">
        <v>31</v>
      </c>
      <c r="B8" s="73" t="s">
        <v>45</v>
      </c>
      <c r="C8" s="73" t="s">
        <v>46</v>
      </c>
      <c r="D8" s="73" t="s">
        <v>47</v>
      </c>
      <c r="E8" s="73" t="s">
        <v>48</v>
      </c>
      <c r="F8" s="1" t="s">
        <v>11</v>
      </c>
      <c r="G8" s="73" t="s">
        <v>20</v>
      </c>
      <c r="H8" s="73" t="s">
        <v>22</v>
      </c>
      <c r="I8" s="73" t="s">
        <v>23</v>
      </c>
      <c r="J8" s="86" t="s">
        <v>24</v>
      </c>
      <c r="K8" s="1" t="s">
        <v>58</v>
      </c>
      <c r="L8" s="1" t="s">
        <v>59</v>
      </c>
      <c r="M8" s="1" t="s">
        <v>60</v>
      </c>
      <c r="N8" s="1" t="s">
        <v>61</v>
      </c>
      <c r="O8" s="73" t="s">
        <v>0</v>
      </c>
      <c r="P8" s="1" t="s">
        <v>6</v>
      </c>
      <c r="Q8" s="56" t="s">
        <v>7</v>
      </c>
      <c r="R8" s="74" t="s">
        <v>8</v>
      </c>
    </row>
    <row r="9" spans="1:19" x14ac:dyDescent="0.25">
      <c r="A9" s="43"/>
      <c r="B9" s="8"/>
      <c r="C9" s="8"/>
      <c r="D9" s="8"/>
      <c r="E9" s="8"/>
      <c r="F9" s="8">
        <v>1</v>
      </c>
      <c r="G9" s="5" t="s">
        <v>25</v>
      </c>
      <c r="H9" s="5"/>
      <c r="I9" s="76"/>
      <c r="J9" s="87"/>
      <c r="K9" s="25"/>
      <c r="L9" s="25"/>
      <c r="M9" s="25"/>
      <c r="N9" s="25"/>
      <c r="O9" s="25"/>
      <c r="P9" s="25"/>
      <c r="Q9" s="57"/>
      <c r="R9" s="33"/>
    </row>
    <row r="10" spans="1:19" x14ac:dyDescent="0.25">
      <c r="A10" s="44"/>
      <c r="B10" s="24"/>
      <c r="C10" s="97"/>
      <c r="D10" s="7"/>
      <c r="E10" s="7"/>
      <c r="F10" s="8">
        <v>1.2</v>
      </c>
      <c r="G10" s="10" t="s">
        <v>82</v>
      </c>
      <c r="H10" s="53">
        <v>94</v>
      </c>
      <c r="I10" s="54">
        <v>94</v>
      </c>
      <c r="J10" s="88">
        <v>45730</v>
      </c>
      <c r="K10" s="69">
        <f>J10*I10</f>
        <v>4298620</v>
      </c>
      <c r="L10" s="69">
        <v>0</v>
      </c>
      <c r="M10" s="69">
        <v>0</v>
      </c>
      <c r="N10" s="69">
        <v>0</v>
      </c>
      <c r="O10" s="69">
        <f>SUM(K10:N10)</f>
        <v>4298620</v>
      </c>
      <c r="P10" s="27"/>
      <c r="Q10" s="58"/>
      <c r="R10" s="34"/>
    </row>
    <row r="11" spans="1:19" ht="15" x14ac:dyDescent="0.25">
      <c r="A11" s="44"/>
      <c r="B11" s="24"/>
      <c r="C11" s="24"/>
      <c r="D11" s="24"/>
      <c r="E11" s="24"/>
      <c r="F11" s="8" t="s">
        <v>14</v>
      </c>
      <c r="G11" s="80" t="s">
        <v>76</v>
      </c>
      <c r="H11" s="53">
        <v>94</v>
      </c>
      <c r="I11" s="53">
        <v>2</v>
      </c>
      <c r="J11" s="91">
        <v>7070</v>
      </c>
      <c r="K11" s="69">
        <f>J11*H11/4</f>
        <v>166145</v>
      </c>
      <c r="L11" s="69">
        <f>K11</f>
        <v>166145</v>
      </c>
      <c r="M11" s="69">
        <f>K11</f>
        <v>166145</v>
      </c>
      <c r="N11" s="69">
        <f>K11</f>
        <v>166145</v>
      </c>
      <c r="O11" s="69">
        <f>SUM(K11:N11)</f>
        <v>664580</v>
      </c>
      <c r="P11" s="27"/>
      <c r="Q11" s="58"/>
      <c r="R11" s="34"/>
    </row>
    <row r="12" spans="1:19" x14ac:dyDescent="0.25">
      <c r="A12" s="44"/>
      <c r="B12" s="7"/>
      <c r="C12" s="7"/>
      <c r="D12" s="7"/>
      <c r="E12" s="7"/>
      <c r="F12" s="8"/>
      <c r="G12" s="12" t="s">
        <v>10</v>
      </c>
      <c r="H12" s="12"/>
      <c r="I12" s="77"/>
      <c r="J12" s="89">
        <f t="shared" ref="J12:O12" si="0">SUM(J10:J11)</f>
        <v>52800</v>
      </c>
      <c r="K12" s="70">
        <f t="shared" si="0"/>
        <v>4464765</v>
      </c>
      <c r="L12" s="70">
        <f t="shared" si="0"/>
        <v>166145</v>
      </c>
      <c r="M12" s="70">
        <f t="shared" si="0"/>
        <v>166145</v>
      </c>
      <c r="N12" s="70">
        <f t="shared" si="0"/>
        <v>166145</v>
      </c>
      <c r="O12" s="70">
        <f t="shared" si="0"/>
        <v>4963200</v>
      </c>
      <c r="P12" s="28">
        <f>O12</f>
        <v>4963200</v>
      </c>
      <c r="Q12" s="59">
        <f>SUM(Q10:Q11)</f>
        <v>0</v>
      </c>
      <c r="R12" s="35">
        <f>SUM(R10:R11)</f>
        <v>0</v>
      </c>
    </row>
    <row r="13" spans="1:19" x14ac:dyDescent="0.25">
      <c r="A13" s="44"/>
      <c r="B13" s="7"/>
      <c r="C13" s="7"/>
      <c r="D13" s="7"/>
      <c r="E13" s="7"/>
      <c r="F13" s="8">
        <v>2</v>
      </c>
      <c r="G13" s="7" t="s">
        <v>26</v>
      </c>
      <c r="H13" s="7"/>
      <c r="I13" s="8"/>
      <c r="J13" s="90"/>
      <c r="K13" s="81"/>
      <c r="L13" s="81"/>
      <c r="M13" s="81"/>
      <c r="N13" s="81"/>
      <c r="O13" s="81"/>
      <c r="P13" s="29"/>
      <c r="Q13" s="60"/>
      <c r="R13" s="36"/>
    </row>
    <row r="14" spans="1:19" ht="90" x14ac:dyDescent="0.25">
      <c r="A14" s="96" t="s">
        <v>99</v>
      </c>
      <c r="B14" s="24"/>
      <c r="C14" s="24"/>
      <c r="D14" s="24"/>
      <c r="E14" s="24"/>
      <c r="F14" s="8" t="s">
        <v>15</v>
      </c>
      <c r="G14" s="9" t="s">
        <v>65</v>
      </c>
      <c r="H14" s="9" t="s">
        <v>66</v>
      </c>
      <c r="I14" s="75">
        <v>5</v>
      </c>
      <c r="J14" s="88">
        <v>33000</v>
      </c>
      <c r="K14" s="69">
        <f>J14*I14*3</f>
        <v>495000</v>
      </c>
      <c r="L14" s="69">
        <f>K14</f>
        <v>495000</v>
      </c>
      <c r="M14" s="69">
        <f>K14</f>
        <v>495000</v>
      </c>
      <c r="N14" s="69">
        <f>K14</f>
        <v>495000</v>
      </c>
      <c r="O14" s="69">
        <f>SUM(K14:N14)</f>
        <v>1980000</v>
      </c>
      <c r="P14" s="26"/>
      <c r="Q14" s="64"/>
      <c r="R14" s="49"/>
    </row>
    <row r="15" spans="1:19" ht="112.5" x14ac:dyDescent="0.25">
      <c r="A15" s="96" t="s">
        <v>96</v>
      </c>
      <c r="B15" s="24"/>
      <c r="C15" s="24"/>
      <c r="D15" s="24"/>
      <c r="E15" s="24"/>
      <c r="F15" s="8" t="s">
        <v>70</v>
      </c>
      <c r="G15" s="9" t="s">
        <v>67</v>
      </c>
      <c r="H15" s="9" t="s">
        <v>66</v>
      </c>
      <c r="I15" s="75">
        <v>3</v>
      </c>
      <c r="J15" s="88">
        <v>20000</v>
      </c>
      <c r="K15" s="69">
        <f>J15*I15*3</f>
        <v>180000</v>
      </c>
      <c r="L15" s="69">
        <f>K15</f>
        <v>180000</v>
      </c>
      <c r="M15" s="69">
        <f>K15</f>
        <v>180000</v>
      </c>
      <c r="N15" s="69">
        <f>K15</f>
        <v>180000</v>
      </c>
      <c r="O15" s="69">
        <f>SUM(K15:N15)</f>
        <v>720000</v>
      </c>
      <c r="P15" s="26"/>
      <c r="Q15" s="64"/>
      <c r="R15" s="49"/>
    </row>
    <row r="16" spans="1:19" ht="112.5" x14ac:dyDescent="0.25">
      <c r="A16" s="96" t="s">
        <v>97</v>
      </c>
      <c r="B16" s="24"/>
      <c r="C16" s="24"/>
      <c r="D16" s="24"/>
      <c r="E16" s="24"/>
      <c r="F16" s="8" t="s">
        <v>71</v>
      </c>
      <c r="G16" s="9" t="s">
        <v>68</v>
      </c>
      <c r="H16" s="9" t="s">
        <v>66</v>
      </c>
      <c r="I16" s="75">
        <v>2</v>
      </c>
      <c r="J16" s="88">
        <v>20000</v>
      </c>
      <c r="K16" s="69">
        <f t="shared" ref="K16:K17" si="1">J16*I16*3</f>
        <v>120000</v>
      </c>
      <c r="L16" s="69">
        <f t="shared" ref="L16:L17" si="2">K16</f>
        <v>120000</v>
      </c>
      <c r="M16" s="69">
        <f t="shared" ref="M16:M17" si="3">K16</f>
        <v>120000</v>
      </c>
      <c r="N16" s="69">
        <f t="shared" ref="N16:N17" si="4">K16</f>
        <v>120000</v>
      </c>
      <c r="O16" s="69">
        <f t="shared" ref="O16:O17" si="5">SUM(K16:N16)</f>
        <v>480000</v>
      </c>
      <c r="P16" s="26"/>
      <c r="Q16" s="64"/>
      <c r="R16" s="49"/>
    </row>
    <row r="17" spans="1:19" ht="123.75" x14ac:dyDescent="0.25">
      <c r="A17" s="96" t="s">
        <v>98</v>
      </c>
      <c r="B17" s="24"/>
      <c r="C17" s="24"/>
      <c r="D17" s="24"/>
      <c r="E17" s="24"/>
      <c r="F17" s="2" t="s">
        <v>72</v>
      </c>
      <c r="G17" s="10" t="s">
        <v>69</v>
      </c>
      <c r="H17" s="10" t="s">
        <v>66</v>
      </c>
      <c r="I17" s="54">
        <v>2</v>
      </c>
      <c r="J17" s="88">
        <v>10000</v>
      </c>
      <c r="K17" s="69">
        <f t="shared" si="1"/>
        <v>60000</v>
      </c>
      <c r="L17" s="69">
        <f t="shared" si="2"/>
        <v>60000</v>
      </c>
      <c r="M17" s="69">
        <f t="shared" si="3"/>
        <v>60000</v>
      </c>
      <c r="N17" s="69">
        <f t="shared" si="4"/>
        <v>60000</v>
      </c>
      <c r="O17" s="69">
        <f t="shared" si="5"/>
        <v>240000</v>
      </c>
      <c r="P17" s="27"/>
      <c r="Q17" s="58"/>
      <c r="R17" s="34"/>
    </row>
    <row r="18" spans="1:19" x14ac:dyDescent="0.25">
      <c r="A18" s="44"/>
      <c r="B18" s="9"/>
      <c r="C18" s="9"/>
      <c r="D18" s="7"/>
      <c r="E18" s="7"/>
      <c r="F18" s="8"/>
      <c r="G18" s="12" t="s">
        <v>10</v>
      </c>
      <c r="H18" s="12"/>
      <c r="I18" s="77"/>
      <c r="J18" s="89">
        <f>SUM(J14:J17)</f>
        <v>83000</v>
      </c>
      <c r="K18" s="70">
        <f>SUM(K14:K17)</f>
        <v>855000</v>
      </c>
      <c r="L18" s="70">
        <f t="shared" ref="L18:N18" si="6">SUM(L14:L17)</f>
        <v>855000</v>
      </c>
      <c r="M18" s="70">
        <f t="shared" si="6"/>
        <v>855000</v>
      </c>
      <c r="N18" s="70">
        <f t="shared" si="6"/>
        <v>855000</v>
      </c>
      <c r="O18" s="70">
        <f>SUM(O14:O17)</f>
        <v>3420000</v>
      </c>
      <c r="P18" s="28">
        <f t="shared" ref="P18:R18" si="7">SUM(P17:P17)</f>
        <v>0</v>
      </c>
      <c r="Q18" s="59">
        <f t="shared" si="7"/>
        <v>0</v>
      </c>
      <c r="R18" s="35">
        <f t="shared" si="7"/>
        <v>0</v>
      </c>
    </row>
    <row r="19" spans="1:19" x14ac:dyDescent="0.25">
      <c r="A19" s="44"/>
      <c r="B19" s="9"/>
      <c r="C19" s="9"/>
      <c r="D19" s="7"/>
      <c r="E19" s="7"/>
      <c r="F19" s="8">
        <v>3</v>
      </c>
      <c r="G19" s="7" t="s">
        <v>28</v>
      </c>
      <c r="H19" s="7"/>
      <c r="I19" s="8"/>
      <c r="J19" s="90"/>
      <c r="K19" s="81"/>
      <c r="L19" s="81"/>
      <c r="M19" s="81"/>
      <c r="N19" s="81"/>
      <c r="O19" s="81"/>
      <c r="P19" s="29"/>
      <c r="Q19" s="60"/>
      <c r="R19" s="36"/>
    </row>
    <row r="20" spans="1:19" ht="33.75" x14ac:dyDescent="0.2">
      <c r="A20" s="96" t="s">
        <v>84</v>
      </c>
      <c r="B20" s="24"/>
      <c r="C20" s="9"/>
      <c r="D20" s="24"/>
      <c r="E20" s="7"/>
      <c r="F20" s="8" t="s">
        <v>77</v>
      </c>
      <c r="G20" s="80" t="s">
        <v>74</v>
      </c>
      <c r="H20" s="53">
        <v>94</v>
      </c>
      <c r="I20" s="53">
        <v>2</v>
      </c>
      <c r="J20" s="112">
        <v>16033</v>
      </c>
      <c r="K20" s="69">
        <f>J20*H20/2</f>
        <v>753551</v>
      </c>
      <c r="L20" s="69">
        <v>0</v>
      </c>
      <c r="M20" s="69">
        <f>K20</f>
        <v>753551</v>
      </c>
      <c r="N20" s="69">
        <v>0</v>
      </c>
      <c r="O20" s="69">
        <f>SUM(K20:N20)</f>
        <v>1507102</v>
      </c>
      <c r="P20" s="29"/>
      <c r="Q20" s="60"/>
      <c r="R20" s="36"/>
    </row>
    <row r="21" spans="1:19" ht="15" x14ac:dyDescent="0.2">
      <c r="A21" s="44"/>
      <c r="B21" s="24"/>
      <c r="C21" s="9"/>
      <c r="D21" s="24"/>
      <c r="E21" s="7"/>
      <c r="F21" s="8" t="s">
        <v>16</v>
      </c>
      <c r="G21" s="80" t="s">
        <v>75</v>
      </c>
      <c r="H21" s="53">
        <v>94</v>
      </c>
      <c r="I21" s="53">
        <v>2</v>
      </c>
      <c r="J21" s="112">
        <v>3033.17</v>
      </c>
      <c r="K21" s="69">
        <f>(J21*H21)/2</f>
        <v>142558.99</v>
      </c>
      <c r="L21" s="69">
        <v>0</v>
      </c>
      <c r="M21" s="69">
        <f>K21</f>
        <v>142558.99</v>
      </c>
      <c r="N21" s="69">
        <v>0</v>
      </c>
      <c r="O21" s="69">
        <f>SUM(K21:N21)</f>
        <v>285117.98</v>
      </c>
      <c r="P21" s="27"/>
      <c r="Q21" s="58"/>
      <c r="R21" s="34"/>
    </row>
    <row r="22" spans="1:19" ht="33.75" x14ac:dyDescent="0.2">
      <c r="A22" s="96" t="s">
        <v>84</v>
      </c>
      <c r="B22" s="24"/>
      <c r="C22" s="9"/>
      <c r="D22" s="24"/>
      <c r="E22" s="7"/>
      <c r="F22" s="8" t="s">
        <v>17</v>
      </c>
      <c r="G22" s="80" t="s">
        <v>78</v>
      </c>
      <c r="H22" s="53">
        <v>94</v>
      </c>
      <c r="I22" s="53">
        <v>2</v>
      </c>
      <c r="J22" s="112">
        <v>18600</v>
      </c>
      <c r="K22" s="69">
        <f>J22*H22/2</f>
        <v>874200</v>
      </c>
      <c r="L22" s="69">
        <v>0</v>
      </c>
      <c r="M22" s="69">
        <f>K22</f>
        <v>874200</v>
      </c>
      <c r="N22" s="69">
        <v>0</v>
      </c>
      <c r="O22" s="69">
        <f>SUM(K22:N22)</f>
        <v>1748400</v>
      </c>
      <c r="P22" s="27"/>
      <c r="Q22" s="58"/>
      <c r="R22" s="34"/>
    </row>
    <row r="23" spans="1:19" ht="15" x14ac:dyDescent="0.2">
      <c r="B23" s="24"/>
      <c r="C23" s="9"/>
      <c r="D23" s="24"/>
      <c r="E23" s="7"/>
      <c r="F23" s="23" t="s">
        <v>18</v>
      </c>
      <c r="G23" s="80" t="s">
        <v>79</v>
      </c>
      <c r="H23" s="53">
        <v>94</v>
      </c>
      <c r="I23" s="53">
        <v>2</v>
      </c>
      <c r="J23" s="112">
        <v>3280.85</v>
      </c>
      <c r="K23" s="69">
        <f>J23*H23/2</f>
        <v>154199.94999999998</v>
      </c>
      <c r="L23" s="69">
        <v>0</v>
      </c>
      <c r="M23" s="69">
        <f>K23</f>
        <v>154199.94999999998</v>
      </c>
      <c r="N23" s="69">
        <v>0</v>
      </c>
      <c r="O23" s="69">
        <f>SUM(K23:N23)</f>
        <v>308399.89999999997</v>
      </c>
    </row>
    <row r="24" spans="1:19" x14ac:dyDescent="0.25">
      <c r="A24" s="44"/>
      <c r="B24" s="9"/>
      <c r="C24" s="9"/>
      <c r="D24" s="7"/>
      <c r="E24" s="7"/>
      <c r="F24" s="8"/>
      <c r="G24" s="12" t="s">
        <v>10</v>
      </c>
      <c r="H24" s="12"/>
      <c r="I24" s="77"/>
      <c r="J24" s="89">
        <f>SUM(J20:J22)</f>
        <v>37666.17</v>
      </c>
      <c r="K24" s="70">
        <f>SUM(K20:K23)</f>
        <v>1924509.94</v>
      </c>
      <c r="L24" s="70">
        <f t="shared" ref="L24:N24" si="8">SUM(L20:L23)</f>
        <v>0</v>
      </c>
      <c r="M24" s="70">
        <f t="shared" si="8"/>
        <v>1924509.94</v>
      </c>
      <c r="N24" s="70">
        <f t="shared" si="8"/>
        <v>0</v>
      </c>
      <c r="O24" s="70">
        <f>SUM(O20:O23)</f>
        <v>3849019.88</v>
      </c>
      <c r="P24" s="28">
        <f>SUM(P21:P22)</f>
        <v>0</v>
      </c>
      <c r="Q24" s="59">
        <f>SUM(Q21:Q22)</f>
        <v>0</v>
      </c>
      <c r="R24" s="35">
        <f>SUM(R21:R22)</f>
        <v>0</v>
      </c>
    </row>
    <row r="25" spans="1:19" x14ac:dyDescent="0.25">
      <c r="A25" s="44"/>
      <c r="B25" s="9"/>
      <c r="C25" s="9"/>
      <c r="D25" s="7"/>
      <c r="E25" s="7"/>
      <c r="F25" s="8">
        <v>5</v>
      </c>
      <c r="G25" s="4" t="s">
        <v>33</v>
      </c>
      <c r="H25" s="4"/>
      <c r="I25" s="76"/>
      <c r="J25" s="90"/>
      <c r="K25" s="81"/>
      <c r="L25" s="81"/>
      <c r="M25" s="81"/>
      <c r="N25" s="81"/>
      <c r="O25" s="81"/>
      <c r="P25" s="29"/>
      <c r="Q25" s="60"/>
      <c r="R25" s="36"/>
    </row>
    <row r="26" spans="1:19" x14ac:dyDescent="0.25">
      <c r="A26" s="44"/>
      <c r="B26" s="24" t="s">
        <v>1</v>
      </c>
      <c r="C26" s="97"/>
      <c r="D26" s="7"/>
      <c r="E26" s="7"/>
      <c r="F26" s="8" t="s">
        <v>12</v>
      </c>
      <c r="G26" s="10" t="s">
        <v>81</v>
      </c>
      <c r="H26" s="11">
        <v>94</v>
      </c>
      <c r="I26" s="54">
        <v>94</v>
      </c>
      <c r="J26" s="88">
        <v>318384</v>
      </c>
      <c r="K26" s="69">
        <f>J26*H26</f>
        <v>29928096</v>
      </c>
      <c r="L26" s="69">
        <v>0</v>
      </c>
      <c r="M26" s="69">
        <v>0</v>
      </c>
      <c r="N26" s="69">
        <v>0</v>
      </c>
      <c r="O26" s="69">
        <f>SUM(K26:N26)</f>
        <v>29928096</v>
      </c>
      <c r="P26" s="27"/>
      <c r="Q26" s="58"/>
      <c r="R26" s="34"/>
    </row>
    <row r="27" spans="1:19" x14ac:dyDescent="0.25">
      <c r="A27" s="44"/>
      <c r="B27" s="24"/>
      <c r="C27" s="7"/>
      <c r="D27" s="7"/>
      <c r="E27" s="7"/>
      <c r="F27" s="8" t="s">
        <v>13</v>
      </c>
      <c r="G27" s="9" t="s">
        <v>63</v>
      </c>
      <c r="H27" s="9">
        <v>94</v>
      </c>
      <c r="I27" s="75">
        <v>1</v>
      </c>
      <c r="J27" s="88">
        <v>47200</v>
      </c>
      <c r="K27" s="69">
        <f>J27*H27</f>
        <v>4436800</v>
      </c>
      <c r="L27" s="69">
        <v>0</v>
      </c>
      <c r="M27" s="69">
        <v>0</v>
      </c>
      <c r="N27" s="69">
        <v>0</v>
      </c>
      <c r="O27" s="69">
        <f>SUM(K27:N27)</f>
        <v>4436800</v>
      </c>
      <c r="P27" s="27"/>
      <c r="Q27" s="58"/>
      <c r="R27" s="34"/>
    </row>
    <row r="28" spans="1:19" s="2" customFormat="1" x14ac:dyDescent="0.25">
      <c r="A28" s="44"/>
      <c r="B28" s="9"/>
      <c r="C28" s="9"/>
      <c r="D28" s="7"/>
      <c r="E28" s="7"/>
      <c r="F28" s="8"/>
      <c r="G28" s="12" t="s">
        <v>10</v>
      </c>
      <c r="H28" s="12"/>
      <c r="I28" s="77"/>
      <c r="J28" s="89">
        <f>SUM(J26:J27)</f>
        <v>365584</v>
      </c>
      <c r="K28" s="89">
        <f t="shared" ref="K28:N28" si="9">SUM(K26:K27)</f>
        <v>34364896</v>
      </c>
      <c r="L28" s="89">
        <f t="shared" si="9"/>
        <v>0</v>
      </c>
      <c r="M28" s="89">
        <f t="shared" si="9"/>
        <v>0</v>
      </c>
      <c r="N28" s="89">
        <f t="shared" si="9"/>
        <v>0</v>
      </c>
      <c r="O28" s="89">
        <f>SUM(O26:O27)</f>
        <v>34364896</v>
      </c>
      <c r="P28" s="28" t="e">
        <f>SUM(#REF!)</f>
        <v>#REF!</v>
      </c>
      <c r="Q28" s="59" t="e">
        <f>SUM(#REF!)</f>
        <v>#REF!</v>
      </c>
      <c r="R28" s="35" t="e">
        <f>SUM(#REF!)</f>
        <v>#REF!</v>
      </c>
      <c r="S28" s="13"/>
    </row>
    <row r="29" spans="1:19" s="2" customFormat="1" x14ac:dyDescent="0.25">
      <c r="A29" s="44"/>
      <c r="B29" s="9"/>
      <c r="C29" s="9"/>
      <c r="D29" s="7"/>
      <c r="E29" s="7"/>
      <c r="F29" s="8">
        <v>6</v>
      </c>
      <c r="G29" s="7" t="s">
        <v>73</v>
      </c>
      <c r="H29" s="7"/>
      <c r="I29" s="8"/>
      <c r="J29" s="90"/>
      <c r="K29" s="81"/>
      <c r="L29" s="81"/>
      <c r="M29" s="81"/>
      <c r="N29" s="81"/>
      <c r="O29" s="81"/>
      <c r="P29" s="29"/>
      <c r="Q29" s="60"/>
      <c r="R29" s="36"/>
      <c r="S29" s="13"/>
    </row>
    <row r="30" spans="1:19" s="2" customFormat="1" ht="15" x14ac:dyDescent="0.2">
      <c r="A30" s="44"/>
      <c r="B30" s="98"/>
      <c r="C30" s="98"/>
      <c r="D30" s="24"/>
      <c r="E30" s="24"/>
      <c r="F30" s="8" t="s">
        <v>64</v>
      </c>
      <c r="G30" s="80" t="s">
        <v>80</v>
      </c>
      <c r="H30" s="53">
        <v>94</v>
      </c>
      <c r="I30" s="53">
        <v>2</v>
      </c>
      <c r="J30" s="92">
        <v>10000</v>
      </c>
      <c r="K30" s="69">
        <f>J30*H30/4</f>
        <v>235000</v>
      </c>
      <c r="L30" s="69">
        <f>K30</f>
        <v>235000</v>
      </c>
      <c r="M30" s="69">
        <f>K30</f>
        <v>235000</v>
      </c>
      <c r="N30" s="69">
        <f>K30</f>
        <v>235000</v>
      </c>
      <c r="O30" s="69">
        <f>SUM(K30:N30)</f>
        <v>940000</v>
      </c>
      <c r="P30" s="27"/>
      <c r="Q30" s="58"/>
      <c r="R30" s="34"/>
      <c r="S30" s="13"/>
    </row>
    <row r="31" spans="1:19" s="2" customFormat="1" x14ac:dyDescent="0.25">
      <c r="A31" s="44"/>
      <c r="B31" s="9"/>
      <c r="C31" s="9"/>
      <c r="D31" s="7"/>
      <c r="E31" s="7"/>
      <c r="F31" s="8"/>
      <c r="G31" s="12" t="s">
        <v>10</v>
      </c>
      <c r="H31" s="12"/>
      <c r="I31" s="77"/>
      <c r="J31" s="89"/>
      <c r="K31" s="70">
        <f>SUM(K30)</f>
        <v>235000</v>
      </c>
      <c r="L31" s="70">
        <f t="shared" ref="L31:N31" si="10">SUM(L30)</f>
        <v>235000</v>
      </c>
      <c r="M31" s="70">
        <f t="shared" si="10"/>
        <v>235000</v>
      </c>
      <c r="N31" s="70">
        <f t="shared" si="10"/>
        <v>235000</v>
      </c>
      <c r="O31" s="70">
        <f>SUM(O30)</f>
        <v>940000</v>
      </c>
      <c r="P31" s="28">
        <f>SUM(P30:P30)</f>
        <v>0</v>
      </c>
      <c r="Q31" s="59">
        <f>SUM(Q30:Q30)</f>
        <v>0</v>
      </c>
      <c r="R31" s="35">
        <f>SUM(R30:R30)</f>
        <v>0</v>
      </c>
      <c r="S31" s="13"/>
    </row>
    <row r="32" spans="1:19" s="2" customFormat="1" ht="25.5" x14ac:dyDescent="0.25">
      <c r="A32" s="44" t="s">
        <v>43</v>
      </c>
      <c r="B32" s="9"/>
      <c r="C32" s="9"/>
      <c r="D32" s="7"/>
      <c r="E32" s="7"/>
      <c r="F32" s="8">
        <v>7</v>
      </c>
      <c r="G32" s="7" t="s">
        <v>41</v>
      </c>
      <c r="H32" s="7"/>
      <c r="I32" s="8"/>
      <c r="J32" s="90"/>
      <c r="K32" s="82"/>
      <c r="L32" s="82"/>
      <c r="M32" s="82"/>
      <c r="N32" s="82"/>
      <c r="O32" s="82"/>
      <c r="P32" s="29"/>
      <c r="Q32" s="60"/>
      <c r="R32" s="36"/>
      <c r="S32" s="13"/>
    </row>
    <row r="33" spans="1:21" s="2" customFormat="1" x14ac:dyDescent="0.25">
      <c r="A33" s="44"/>
      <c r="B33" s="98"/>
      <c r="C33" s="98"/>
      <c r="D33" s="24"/>
      <c r="E33" s="24"/>
      <c r="F33" s="8" t="s">
        <v>57</v>
      </c>
      <c r="G33" s="10" t="s">
        <v>41</v>
      </c>
      <c r="H33" s="54">
        <v>94</v>
      </c>
      <c r="I33" s="54"/>
      <c r="J33" s="88">
        <v>25286</v>
      </c>
      <c r="K33" s="69">
        <f>(J33*0.25)*H33</f>
        <v>594221</v>
      </c>
      <c r="L33" s="69">
        <f>(J33*0.25)*H33</f>
        <v>594221</v>
      </c>
      <c r="M33" s="69">
        <f>(J33*0.25)*H33</f>
        <v>594221</v>
      </c>
      <c r="N33" s="69">
        <f>(J33*0.25)*H33</f>
        <v>594221</v>
      </c>
      <c r="O33" s="69">
        <f>SUM(K33:N33)</f>
        <v>2376884</v>
      </c>
      <c r="P33" s="27"/>
      <c r="Q33" s="58"/>
      <c r="R33" s="34"/>
      <c r="S33" s="13"/>
    </row>
    <row r="34" spans="1:21" s="2" customFormat="1" x14ac:dyDescent="0.25">
      <c r="A34" s="44"/>
      <c r="B34" s="9"/>
      <c r="C34" s="9"/>
      <c r="D34" s="7"/>
      <c r="E34" s="7"/>
      <c r="F34" s="8"/>
      <c r="G34" s="12" t="s">
        <v>10</v>
      </c>
      <c r="H34" s="12"/>
      <c r="I34" s="77"/>
      <c r="J34" s="89">
        <f>SUM(J32:J33)</f>
        <v>25286</v>
      </c>
      <c r="K34" s="70">
        <f>SUM(K33:K33)</f>
        <v>594221</v>
      </c>
      <c r="L34" s="70">
        <f>SUM(L33:L33)</f>
        <v>594221</v>
      </c>
      <c r="M34" s="70">
        <f>SUM(M33:M33)</f>
        <v>594221</v>
      </c>
      <c r="N34" s="70">
        <f>SUM(N33:N33)</f>
        <v>594221</v>
      </c>
      <c r="O34" s="70">
        <f>SUM(O33:O33)</f>
        <v>2376884</v>
      </c>
      <c r="P34" s="28">
        <f>O34</f>
        <v>2376884</v>
      </c>
      <c r="Q34" s="59">
        <f>SUM(Q33:Q33)</f>
        <v>0</v>
      </c>
      <c r="R34" s="35">
        <f>SUM(R33:R33)</f>
        <v>0</v>
      </c>
      <c r="S34" s="13"/>
    </row>
    <row r="35" spans="1:21" s="2" customFormat="1" ht="25.5" x14ac:dyDescent="0.25">
      <c r="A35" s="42" t="s">
        <v>34</v>
      </c>
      <c r="B35" s="41"/>
      <c r="C35" s="41"/>
      <c r="D35" s="41"/>
      <c r="E35" s="41"/>
      <c r="F35" s="41"/>
      <c r="G35" s="41" t="s">
        <v>44</v>
      </c>
      <c r="H35" s="40"/>
      <c r="I35" s="78"/>
      <c r="J35" s="93">
        <v>0</v>
      </c>
      <c r="K35" s="83">
        <v>0</v>
      </c>
      <c r="L35" s="83">
        <v>0</v>
      </c>
      <c r="M35" s="83">
        <v>0</v>
      </c>
      <c r="N35" s="83"/>
      <c r="O35" s="83">
        <f>SUM(K35:N35)</f>
        <v>0</v>
      </c>
      <c r="P35" s="30">
        <v>0</v>
      </c>
      <c r="Q35" s="61">
        <v>0</v>
      </c>
      <c r="R35" s="37">
        <v>0</v>
      </c>
      <c r="S35" s="13"/>
    </row>
    <row r="36" spans="1:21" s="2" customFormat="1" ht="13.5" thickBot="1" x14ac:dyDescent="0.3">
      <c r="A36" s="119" t="s">
        <v>0</v>
      </c>
      <c r="B36" s="120"/>
      <c r="C36" s="120"/>
      <c r="D36" s="120"/>
      <c r="E36" s="120"/>
      <c r="F36" s="120"/>
      <c r="G36" s="121"/>
      <c r="H36" s="50"/>
      <c r="I36" s="79"/>
      <c r="J36" s="94"/>
      <c r="K36" s="84">
        <f t="shared" ref="K36:R36" si="11">K12+K18+K24+K28+K31+K34+K35</f>
        <v>42438391.939999998</v>
      </c>
      <c r="L36" s="84">
        <f t="shared" si="11"/>
        <v>1850366</v>
      </c>
      <c r="M36" s="84">
        <f t="shared" si="11"/>
        <v>3774875.94</v>
      </c>
      <c r="N36" s="84">
        <f t="shared" si="11"/>
        <v>1850366</v>
      </c>
      <c r="O36" s="84">
        <f>O12+O18+O24+O28+O31+O34+O35</f>
        <v>49913999.879999995</v>
      </c>
      <c r="P36" s="51" t="e">
        <f>P12+P18+P24+P28+P31+P34+P35</f>
        <v>#REF!</v>
      </c>
      <c r="Q36" s="62" t="e">
        <f t="shared" si="11"/>
        <v>#REF!</v>
      </c>
      <c r="R36" s="52" t="e">
        <f t="shared" si="11"/>
        <v>#REF!</v>
      </c>
      <c r="S36" s="13"/>
    </row>
    <row r="37" spans="1:21" ht="38.25" x14ac:dyDescent="0.25">
      <c r="A37" s="122" t="s">
        <v>21</v>
      </c>
      <c r="B37" s="123"/>
      <c r="C37" s="123"/>
      <c r="D37" s="123"/>
      <c r="E37" s="123"/>
      <c r="F37" s="123"/>
      <c r="G37" s="123"/>
      <c r="H37" s="123"/>
      <c r="I37" s="123"/>
      <c r="J37" s="124"/>
      <c r="K37" s="47" t="s">
        <v>49</v>
      </c>
      <c r="L37" s="47" t="s">
        <v>50</v>
      </c>
      <c r="M37" s="47" t="s">
        <v>51</v>
      </c>
      <c r="N37" s="47" t="s">
        <v>52</v>
      </c>
      <c r="O37" s="46" t="s">
        <v>0</v>
      </c>
      <c r="P37" s="47" t="s">
        <v>6</v>
      </c>
      <c r="Q37" s="63" t="s">
        <v>7</v>
      </c>
      <c r="R37" s="48" t="s">
        <v>8</v>
      </c>
      <c r="S37" s="14"/>
      <c r="T37" s="15"/>
    </row>
    <row r="38" spans="1:21" ht="12.75" customHeight="1" x14ac:dyDescent="0.25">
      <c r="A38" s="125" t="s">
        <v>19</v>
      </c>
      <c r="B38" s="126"/>
      <c r="C38" s="126"/>
      <c r="D38" s="126"/>
      <c r="E38" s="126"/>
      <c r="F38" s="127"/>
      <c r="G38" s="134" t="s">
        <v>25</v>
      </c>
      <c r="H38" s="135"/>
      <c r="I38" s="135"/>
      <c r="J38" s="136"/>
      <c r="K38" s="69">
        <f>K12</f>
        <v>4464765</v>
      </c>
      <c r="L38" s="69">
        <f>L12</f>
        <v>166145</v>
      </c>
      <c r="M38" s="69">
        <f>M12</f>
        <v>166145</v>
      </c>
      <c r="N38" s="69">
        <f>N12</f>
        <v>166145</v>
      </c>
      <c r="O38" s="69">
        <f>O12</f>
        <v>4963200</v>
      </c>
      <c r="P38" s="69">
        <f t="shared" ref="P38:P43" si="12">O38</f>
        <v>4963200</v>
      </c>
      <c r="Q38" s="64">
        <f>O38/O46</f>
        <v>9.9435028487642824E-2</v>
      </c>
      <c r="R38" s="49">
        <f>R12</f>
        <v>0</v>
      </c>
      <c r="S38" s="16"/>
      <c r="T38" s="16"/>
    </row>
    <row r="39" spans="1:21" x14ac:dyDescent="0.25">
      <c r="A39" s="128"/>
      <c r="B39" s="129"/>
      <c r="C39" s="129"/>
      <c r="D39" s="129"/>
      <c r="E39" s="129"/>
      <c r="F39" s="130"/>
      <c r="G39" s="134" t="s">
        <v>26</v>
      </c>
      <c r="H39" s="135"/>
      <c r="I39" s="135"/>
      <c r="J39" s="136"/>
      <c r="K39" s="69">
        <f>K18</f>
        <v>855000</v>
      </c>
      <c r="L39" s="69">
        <f>L18</f>
        <v>855000</v>
      </c>
      <c r="M39" s="69">
        <f>M18</f>
        <v>855000</v>
      </c>
      <c r="N39" s="69">
        <f>N18</f>
        <v>855000</v>
      </c>
      <c r="O39" s="69">
        <f>O18</f>
        <v>3420000</v>
      </c>
      <c r="P39" s="69">
        <f t="shared" si="12"/>
        <v>3420000</v>
      </c>
      <c r="Q39" s="64">
        <f>O39/O46</f>
        <v>6.8517850867935701E-2</v>
      </c>
      <c r="R39" s="49">
        <f>R18</f>
        <v>0</v>
      </c>
      <c r="S39" s="17"/>
      <c r="T39" s="18"/>
    </row>
    <row r="40" spans="1:21" ht="12.75" customHeight="1" x14ac:dyDescent="0.25">
      <c r="A40" s="128"/>
      <c r="B40" s="129"/>
      <c r="C40" s="129"/>
      <c r="D40" s="129"/>
      <c r="E40" s="129"/>
      <c r="F40" s="130"/>
      <c r="G40" s="137" t="s">
        <v>28</v>
      </c>
      <c r="H40" s="138"/>
      <c r="I40" s="138"/>
      <c r="J40" s="139"/>
      <c r="K40" s="69">
        <f>K24</f>
        <v>1924509.94</v>
      </c>
      <c r="L40" s="69">
        <f>L24</f>
        <v>0</v>
      </c>
      <c r="M40" s="69">
        <f>M24</f>
        <v>1924509.94</v>
      </c>
      <c r="N40" s="69">
        <f>N24</f>
        <v>0</v>
      </c>
      <c r="O40" s="69">
        <f>O24</f>
        <v>3849019.88</v>
      </c>
      <c r="P40" s="69">
        <f t="shared" si="12"/>
        <v>3849019.88</v>
      </c>
      <c r="Q40" s="64">
        <f>O40/O46</f>
        <v>7.7113032200456066E-2</v>
      </c>
      <c r="R40" s="49">
        <f>R24</f>
        <v>0</v>
      </c>
      <c r="S40" s="17"/>
      <c r="T40" s="18"/>
    </row>
    <row r="41" spans="1:21" x14ac:dyDescent="0.25">
      <c r="A41" s="128"/>
      <c r="B41" s="129"/>
      <c r="C41" s="129"/>
      <c r="D41" s="129"/>
      <c r="E41" s="129"/>
      <c r="F41" s="130"/>
      <c r="G41" s="137" t="s">
        <v>33</v>
      </c>
      <c r="H41" s="138"/>
      <c r="I41" s="138"/>
      <c r="J41" s="139"/>
      <c r="K41" s="69">
        <f>K28</f>
        <v>34364896</v>
      </c>
      <c r="L41" s="69">
        <f>L28</f>
        <v>0</v>
      </c>
      <c r="M41" s="69">
        <f>M28</f>
        <v>0</v>
      </c>
      <c r="N41" s="69">
        <f>N28</f>
        <v>0</v>
      </c>
      <c r="O41" s="69">
        <f>O28</f>
        <v>34364896</v>
      </c>
      <c r="P41" s="69">
        <f t="shared" si="12"/>
        <v>34364896</v>
      </c>
      <c r="Q41" s="64">
        <f>O41/O46</f>
        <v>0.68848211088307598</v>
      </c>
      <c r="R41" s="49" t="e">
        <f>R28</f>
        <v>#REF!</v>
      </c>
      <c r="S41" s="17"/>
      <c r="T41" s="18"/>
    </row>
    <row r="42" spans="1:21" x14ac:dyDescent="0.25">
      <c r="A42" s="128"/>
      <c r="B42" s="129"/>
      <c r="C42" s="129"/>
      <c r="D42" s="129"/>
      <c r="E42" s="129"/>
      <c r="F42" s="130"/>
      <c r="G42" s="137" t="s">
        <v>27</v>
      </c>
      <c r="H42" s="138"/>
      <c r="I42" s="138"/>
      <c r="J42" s="139"/>
      <c r="K42" s="69">
        <f>K31</f>
        <v>235000</v>
      </c>
      <c r="L42" s="69">
        <f>L31</f>
        <v>235000</v>
      </c>
      <c r="M42" s="69">
        <f>M31</f>
        <v>235000</v>
      </c>
      <c r="N42" s="69">
        <f>N31</f>
        <v>235000</v>
      </c>
      <c r="O42" s="69">
        <f>O31</f>
        <v>940000</v>
      </c>
      <c r="P42" s="69">
        <f t="shared" si="12"/>
        <v>940000</v>
      </c>
      <c r="Q42" s="64">
        <f>O42/O46</f>
        <v>1.8832391759023261E-2</v>
      </c>
      <c r="R42" s="49">
        <f>R31</f>
        <v>0</v>
      </c>
      <c r="S42" s="17"/>
      <c r="T42" s="18"/>
    </row>
    <row r="43" spans="1:21" x14ac:dyDescent="0.25">
      <c r="A43" s="128"/>
      <c r="B43" s="129"/>
      <c r="C43" s="129"/>
      <c r="D43" s="129"/>
      <c r="E43" s="129"/>
      <c r="F43" s="130"/>
      <c r="G43" s="137" t="s">
        <v>41</v>
      </c>
      <c r="H43" s="138"/>
      <c r="I43" s="138"/>
      <c r="J43" s="139"/>
      <c r="K43" s="69">
        <f>K34</f>
        <v>594221</v>
      </c>
      <c r="L43" s="69">
        <f>L34</f>
        <v>594221</v>
      </c>
      <c r="M43" s="69">
        <f>M34</f>
        <v>594221</v>
      </c>
      <c r="N43" s="69">
        <f t="shared" ref="N43:O43" si="13">N34</f>
        <v>594221</v>
      </c>
      <c r="O43" s="69">
        <f t="shared" si="13"/>
        <v>2376884</v>
      </c>
      <c r="P43" s="69">
        <f t="shared" si="12"/>
        <v>2376884</v>
      </c>
      <c r="Q43" s="64">
        <f>O43/O46</f>
        <v>4.7619585801866218E-2</v>
      </c>
      <c r="R43" s="49">
        <f>R34</f>
        <v>0</v>
      </c>
      <c r="S43" s="18"/>
      <c r="T43" s="18"/>
    </row>
    <row r="44" spans="1:21" x14ac:dyDescent="0.25">
      <c r="A44" s="131"/>
      <c r="B44" s="132"/>
      <c r="C44" s="132"/>
      <c r="D44" s="132"/>
      <c r="E44" s="132"/>
      <c r="F44" s="133"/>
      <c r="G44" s="140" t="s">
        <v>0</v>
      </c>
      <c r="H44" s="141"/>
      <c r="I44" s="141"/>
      <c r="J44" s="142"/>
      <c r="K44" s="70">
        <f t="shared" ref="K44:R44" si="14">SUM(K38:K43)</f>
        <v>42438391.939999998</v>
      </c>
      <c r="L44" s="70">
        <f>SUM(L38:L43)</f>
        <v>1850366</v>
      </c>
      <c r="M44" s="70">
        <f t="shared" si="14"/>
        <v>3774875.94</v>
      </c>
      <c r="N44" s="70">
        <f t="shared" si="14"/>
        <v>1850366</v>
      </c>
      <c r="O44" s="70">
        <f>SUM(O38:O43)</f>
        <v>49913999.879999995</v>
      </c>
      <c r="P44" s="70">
        <f t="shared" si="14"/>
        <v>49913999.879999995</v>
      </c>
      <c r="Q44" s="59">
        <f t="shared" si="14"/>
        <v>1.0000000000000002</v>
      </c>
      <c r="R44" s="35" t="e">
        <f t="shared" si="14"/>
        <v>#REF!</v>
      </c>
      <c r="S44" s="18"/>
      <c r="T44" s="18"/>
    </row>
    <row r="45" spans="1:21" x14ac:dyDescent="0.25">
      <c r="A45" s="113" t="s">
        <v>44</v>
      </c>
      <c r="B45" s="114"/>
      <c r="C45" s="114"/>
      <c r="D45" s="114"/>
      <c r="E45" s="114"/>
      <c r="F45" s="114"/>
      <c r="G45" s="114"/>
      <c r="H45" s="114"/>
      <c r="I45" s="114"/>
      <c r="J45" s="115"/>
      <c r="K45" s="71">
        <f>K35</f>
        <v>0</v>
      </c>
      <c r="L45" s="71">
        <f>L35</f>
        <v>0</v>
      </c>
      <c r="M45" s="71">
        <f>M35</f>
        <v>0</v>
      </c>
      <c r="N45" s="71">
        <f t="shared" ref="N45:R45" si="15">N35</f>
        <v>0</v>
      </c>
      <c r="O45" s="71">
        <f t="shared" si="15"/>
        <v>0</v>
      </c>
      <c r="P45" s="71">
        <f t="shared" si="15"/>
        <v>0</v>
      </c>
      <c r="Q45" s="65">
        <f t="shared" si="15"/>
        <v>0</v>
      </c>
      <c r="R45" s="38">
        <f t="shared" si="15"/>
        <v>0</v>
      </c>
      <c r="S45" s="14"/>
      <c r="T45" s="19"/>
    </row>
    <row r="46" spans="1:21" ht="13.5" thickBot="1" x14ac:dyDescent="0.3">
      <c r="A46" s="116" t="s">
        <v>2</v>
      </c>
      <c r="B46" s="117"/>
      <c r="C46" s="117"/>
      <c r="D46" s="117"/>
      <c r="E46" s="117"/>
      <c r="F46" s="117"/>
      <c r="G46" s="117"/>
      <c r="H46" s="117"/>
      <c r="I46" s="117"/>
      <c r="J46" s="118"/>
      <c r="K46" s="72">
        <f t="shared" ref="K46:R46" si="16">SUM(K44:K45)</f>
        <v>42438391.939999998</v>
      </c>
      <c r="L46" s="72">
        <f t="shared" si="16"/>
        <v>1850366</v>
      </c>
      <c r="M46" s="72">
        <f t="shared" si="16"/>
        <v>3774875.94</v>
      </c>
      <c r="N46" s="72">
        <f t="shared" si="16"/>
        <v>1850366</v>
      </c>
      <c r="O46" s="72">
        <f t="shared" si="16"/>
        <v>49913999.879999995</v>
      </c>
      <c r="P46" s="72">
        <f>SUM(P44:P45)</f>
        <v>49913999.879999995</v>
      </c>
      <c r="Q46" s="66">
        <f t="shared" si="16"/>
        <v>1.0000000000000002</v>
      </c>
      <c r="R46" s="39" t="e">
        <f t="shared" si="16"/>
        <v>#REF!</v>
      </c>
      <c r="T46" s="20"/>
    </row>
    <row r="47" spans="1:21" x14ac:dyDescent="0.25">
      <c r="A47" s="2"/>
      <c r="M47" s="6" t="s">
        <v>62</v>
      </c>
      <c r="Q47" s="67"/>
      <c r="R47" s="22"/>
      <c r="S47" s="22"/>
      <c r="U47" s="20"/>
    </row>
    <row r="48" spans="1:21" x14ac:dyDescent="0.25">
      <c r="A48" s="45" t="s">
        <v>3</v>
      </c>
      <c r="B48" s="2"/>
      <c r="C48" s="2"/>
      <c r="D48" s="2"/>
      <c r="E48" s="2"/>
      <c r="F48" s="23"/>
      <c r="G48" s="2"/>
      <c r="H48" s="2"/>
      <c r="I48" s="23"/>
      <c r="J48" s="85"/>
      <c r="K48" s="2"/>
      <c r="L48" s="2"/>
      <c r="M48" s="2"/>
    </row>
    <row r="49" spans="1:21" x14ac:dyDescent="0.25">
      <c r="A49" s="2" t="s">
        <v>37</v>
      </c>
      <c r="B49" s="2"/>
      <c r="C49" s="2"/>
      <c r="D49" s="2"/>
      <c r="E49" s="2"/>
      <c r="F49" s="23"/>
      <c r="G49" s="2"/>
      <c r="H49" s="2"/>
      <c r="I49" s="23"/>
      <c r="J49" s="85"/>
      <c r="K49" s="2"/>
      <c r="L49" s="2"/>
      <c r="M49" s="2"/>
    </row>
    <row r="50" spans="1:21" x14ac:dyDescent="0.25">
      <c r="A50" s="2" t="s">
        <v>38</v>
      </c>
      <c r="B50" s="2"/>
      <c r="C50" s="2"/>
      <c r="D50" s="2"/>
      <c r="E50" s="2"/>
      <c r="F50" s="23"/>
      <c r="G50" s="2"/>
      <c r="H50" s="2"/>
      <c r="I50" s="23"/>
      <c r="J50" s="85"/>
      <c r="K50" s="2"/>
      <c r="L50" s="2"/>
      <c r="M50" s="2"/>
      <c r="S50" s="14"/>
      <c r="T50" s="14"/>
      <c r="U50" s="20"/>
    </row>
    <row r="51" spans="1:21" x14ac:dyDescent="0.25">
      <c r="A51" s="3" t="s">
        <v>39</v>
      </c>
      <c r="B51" s="2"/>
      <c r="C51" s="2"/>
      <c r="D51" s="2"/>
      <c r="E51" s="2"/>
      <c r="F51" s="23"/>
      <c r="G51" s="2"/>
      <c r="H51" s="2"/>
      <c r="I51" s="23"/>
      <c r="J51" s="85"/>
      <c r="K51" s="2"/>
      <c r="L51" s="2"/>
      <c r="M51" s="2"/>
      <c r="U51" s="20"/>
    </row>
    <row r="52" spans="1:21" x14ac:dyDescent="0.25">
      <c r="A52" s="2" t="s">
        <v>53</v>
      </c>
      <c r="B52" s="2"/>
      <c r="C52" s="2"/>
      <c r="D52" s="2"/>
      <c r="E52" s="2"/>
      <c r="F52" s="23"/>
      <c r="G52" s="2"/>
      <c r="H52" s="2"/>
      <c r="I52" s="23"/>
      <c r="J52" s="85"/>
      <c r="K52" s="2"/>
      <c r="L52" s="2"/>
      <c r="M52" s="2"/>
      <c r="U52" s="20"/>
    </row>
    <row r="53" spans="1:21" x14ac:dyDescent="0.25">
      <c r="A53" s="2" t="s">
        <v>42</v>
      </c>
    </row>
    <row r="54" spans="1:21" x14ac:dyDescent="0.25">
      <c r="A54" s="2" t="s">
        <v>40</v>
      </c>
    </row>
    <row r="55" spans="1:21" x14ac:dyDescent="0.25">
      <c r="A55" s="2" t="s">
        <v>35</v>
      </c>
    </row>
    <row r="56" spans="1:21" x14ac:dyDescent="0.25">
      <c r="A56" s="2" t="s">
        <v>36</v>
      </c>
    </row>
  </sheetData>
  <mergeCells count="20">
    <mergeCell ref="A45:J45"/>
    <mergeCell ref="A46:J46"/>
    <mergeCell ref="A36:G36"/>
    <mergeCell ref="A37:J37"/>
    <mergeCell ref="A38:F44"/>
    <mergeCell ref="G38:J38"/>
    <mergeCell ref="G39:J39"/>
    <mergeCell ref="G40:J40"/>
    <mergeCell ref="G41:J41"/>
    <mergeCell ref="G42:J42"/>
    <mergeCell ref="G43:J43"/>
    <mergeCell ref="G44:J44"/>
    <mergeCell ref="B7:E7"/>
    <mergeCell ref="F7:O7"/>
    <mergeCell ref="P7:R7"/>
    <mergeCell ref="A2:R2"/>
    <mergeCell ref="B3:G3"/>
    <mergeCell ref="B4:G4"/>
    <mergeCell ref="B5:G5"/>
    <mergeCell ref="A6:R6"/>
  </mergeCells>
  <pageMargins left="0.25" right="0.25" top="0.75" bottom="0.75" header="0.3" footer="0.3"/>
  <pageSetup paperSize="9" scale="46" fitToWidth="0" orientation="landscape" horizontalDpi="300" verticalDpi="300" r:id="rId1"/>
  <headerFooter alignWithMargins="0">
    <oddFooter>Page &amp;P</oddFooter>
  </headerFooter>
  <rowBreaks count="1" manualBreakCount="1">
    <brk id="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Template (2)</vt:lpstr>
      <vt:lpstr>Sheet1</vt:lpstr>
      <vt:lpstr>Budget Revised (Edit here)</vt:lpstr>
      <vt:lpstr>'Budget Revised (Edit here)'!Print_Area</vt:lpstr>
      <vt:lpstr>'Budget Template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Hamnah</dc:creator>
  <cp:lastModifiedBy>Ashish Sahu</cp:lastModifiedBy>
  <cp:lastPrinted>2024-01-29T11:47:33Z</cp:lastPrinted>
  <dcterms:created xsi:type="dcterms:W3CDTF">2021-04-15T09:05:17Z</dcterms:created>
  <dcterms:modified xsi:type="dcterms:W3CDTF">2024-01-29T14:09:08Z</dcterms:modified>
</cp:coreProperties>
</file>